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 2026-2028\ПРОЕКТ БЮДЖЕТА\ОДНОВРЕМЕННО С ПРОЕКТОМ\"/>
    </mc:Choice>
  </mc:AlternateContent>
  <xr:revisionPtr revIDLastSave="0" documentId="13_ncr:1_{2072556C-F0C8-4AE8-A9AA-F736B44A4FA4}" xr6:coauthVersionLast="47" xr6:coauthVersionMax="47" xr10:uidLastSave="{00000000-0000-0000-0000-000000000000}"/>
  <bookViews>
    <workbookView xWindow="-120" yWindow="-120" windowWidth="29040" windowHeight="15990" activeTab="4" xr2:uid="{00000000-000D-0000-FFFF-FFFF00000000}"/>
  </bookViews>
  <sheets>
    <sheet name="соц.подд.гражд" sheetId="1" r:id="rId1"/>
    <sheet name="Исп. и охрана земель" sheetId="4" r:id="rId2"/>
    <sheet name="Дост.среда" sheetId="5" r:id="rId3"/>
    <sheet name="УДС" sheetId="7" r:id="rId4"/>
    <sheet name="Соц-экон.разв" sheetId="8" r:id="rId5"/>
    <sheet name="Обес.без.нас" sheetId="9" r:id="rId6"/>
    <sheet name="Повыш.эф.мун.собст." sheetId="10" r:id="rId7"/>
    <sheet name="Курорты" sheetId="11" r:id="rId8"/>
    <sheet name="Граждан.общ." sheetId="12" r:id="rId9"/>
    <sheet name="Гармонизация" sheetId="13" r:id="rId10"/>
    <sheet name="ФСГС" sheetId="14" r:id="rId11"/>
    <sheet name="Культура" sheetId="15" r:id="rId12"/>
    <sheet name="ЖКХ" sheetId="16" r:id="rId13"/>
    <sheet name="Лист3" sheetId="3" r:id="rId14"/>
  </sheets>
  <calcPr calcId="191029"/>
</workbook>
</file>

<file path=xl/calcChain.xml><?xml version="1.0" encoding="utf-8"?>
<calcChain xmlns="http://schemas.openxmlformats.org/spreadsheetml/2006/main">
  <c r="C39" i="16" l="1"/>
  <c r="C38" i="16"/>
  <c r="C37" i="16"/>
  <c r="C31" i="15"/>
  <c r="C30" i="15"/>
  <c r="C26" i="9"/>
  <c r="C29" i="7"/>
  <c r="C28" i="7"/>
  <c r="C27" i="7"/>
  <c r="C26" i="10"/>
  <c r="C25" i="10"/>
  <c r="C24" i="10"/>
  <c r="F24" i="7"/>
  <c r="G24" i="7"/>
  <c r="H24" i="7"/>
  <c r="I24" i="7"/>
  <c r="J24" i="7"/>
  <c r="K24" i="7"/>
  <c r="L24" i="7"/>
  <c r="M24" i="7"/>
  <c r="N24" i="7"/>
  <c r="E24" i="7"/>
  <c r="C28" i="8" l="1"/>
  <c r="C27" i="8"/>
  <c r="C27" i="1"/>
  <c r="C26" i="1"/>
  <c r="C25" i="1"/>
  <c r="C25" i="4"/>
  <c r="C24" i="4"/>
  <c r="C26" i="4"/>
  <c r="J18" i="16"/>
  <c r="J19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32" i="16"/>
  <c r="J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32" i="16"/>
  <c r="D17" i="16"/>
  <c r="N28" i="16"/>
  <c r="M28" i="16"/>
  <c r="L28" i="16"/>
  <c r="I28" i="16"/>
  <c r="F28" i="16"/>
  <c r="D34" i="16" l="1"/>
  <c r="E34" i="16"/>
  <c r="F34" i="16"/>
  <c r="G34" i="16"/>
  <c r="H34" i="16"/>
  <c r="I34" i="16"/>
  <c r="J34" i="16"/>
  <c r="K34" i="16"/>
  <c r="L34" i="16"/>
  <c r="M34" i="16"/>
  <c r="N34" i="16"/>
  <c r="C34" i="16"/>
  <c r="J18" i="15"/>
  <c r="J19" i="15"/>
  <c r="J20" i="15"/>
  <c r="J23" i="15"/>
  <c r="J24" i="15"/>
  <c r="J25" i="15"/>
  <c r="J17" i="15"/>
  <c r="G18" i="15"/>
  <c r="G19" i="15"/>
  <c r="G20" i="15"/>
  <c r="G23" i="15"/>
  <c r="G24" i="15"/>
  <c r="G25" i="15"/>
  <c r="G17" i="15"/>
  <c r="K22" i="15"/>
  <c r="J22" i="15" s="1"/>
  <c r="H22" i="15"/>
  <c r="G22" i="15" s="1"/>
  <c r="J21" i="15"/>
  <c r="G21" i="15"/>
  <c r="D18" i="15"/>
  <c r="D19" i="15"/>
  <c r="D20" i="15"/>
  <c r="D24" i="15"/>
  <c r="D25" i="15"/>
  <c r="D17" i="15"/>
  <c r="E22" i="15"/>
  <c r="D22" i="15" s="1"/>
  <c r="D21" i="15"/>
  <c r="I22" i="15"/>
  <c r="I27" i="15" s="1"/>
  <c r="F23" i="15"/>
  <c r="C23" i="15"/>
  <c r="D23" i="15" s="1"/>
  <c r="L27" i="15"/>
  <c r="M27" i="15"/>
  <c r="N27" i="15"/>
  <c r="D20" i="13"/>
  <c r="E20" i="13"/>
  <c r="F20" i="13"/>
  <c r="H20" i="13"/>
  <c r="I20" i="13"/>
  <c r="K20" i="13"/>
  <c r="L20" i="13"/>
  <c r="M20" i="13"/>
  <c r="N20" i="13"/>
  <c r="L22" i="12"/>
  <c r="M22" i="12"/>
  <c r="N22" i="12"/>
  <c r="J18" i="12"/>
  <c r="J19" i="12"/>
  <c r="J20" i="12"/>
  <c r="J17" i="12"/>
  <c r="G18" i="12"/>
  <c r="G19" i="12"/>
  <c r="G20" i="12"/>
  <c r="G17" i="12"/>
  <c r="D22" i="12"/>
  <c r="E22" i="12"/>
  <c r="D18" i="12"/>
  <c r="D19" i="12"/>
  <c r="D20" i="12"/>
  <c r="D17" i="12"/>
  <c r="J18" i="10"/>
  <c r="J19" i="10"/>
  <c r="J17" i="10"/>
  <c r="G18" i="10"/>
  <c r="G19" i="10"/>
  <c r="G17" i="10"/>
  <c r="D18" i="10"/>
  <c r="D19" i="10"/>
  <c r="D17" i="10"/>
  <c r="D21" i="10" s="1"/>
  <c r="E21" i="10"/>
  <c r="F21" i="10"/>
  <c r="H21" i="10"/>
  <c r="I21" i="10"/>
  <c r="K21" i="10"/>
  <c r="L21" i="10"/>
  <c r="M21" i="10"/>
  <c r="N21" i="10"/>
  <c r="J18" i="9"/>
  <c r="J19" i="9"/>
  <c r="J20" i="9"/>
  <c r="J21" i="9"/>
  <c r="J22" i="9"/>
  <c r="J17" i="9"/>
  <c r="G18" i="9"/>
  <c r="G19" i="9"/>
  <c r="G20" i="9"/>
  <c r="G21" i="9"/>
  <c r="G22" i="9"/>
  <c r="G17" i="9"/>
  <c r="D23" i="9"/>
  <c r="D18" i="9"/>
  <c r="D19" i="9"/>
  <c r="D20" i="9"/>
  <c r="D21" i="9"/>
  <c r="D22" i="9"/>
  <c r="D17" i="9"/>
  <c r="E23" i="9"/>
  <c r="M22" i="9"/>
  <c r="M23" i="9" s="1"/>
  <c r="C22" i="9"/>
  <c r="L23" i="9"/>
  <c r="N23" i="9"/>
  <c r="J18" i="8"/>
  <c r="J19" i="8"/>
  <c r="J20" i="8"/>
  <c r="J21" i="8"/>
  <c r="J22" i="8"/>
  <c r="J17" i="8"/>
  <c r="J24" i="8" s="1"/>
  <c r="G18" i="8"/>
  <c r="G19" i="8"/>
  <c r="G20" i="8"/>
  <c r="G21" i="8"/>
  <c r="G22" i="8"/>
  <c r="G17" i="8"/>
  <c r="D18" i="8"/>
  <c r="D19" i="8"/>
  <c r="D20" i="8"/>
  <c r="D21" i="8"/>
  <c r="D22" i="8"/>
  <c r="D17" i="8"/>
  <c r="K18" i="8"/>
  <c r="E24" i="8"/>
  <c r="F24" i="8"/>
  <c r="H24" i="8"/>
  <c r="I24" i="8"/>
  <c r="K24" i="8"/>
  <c r="L24" i="8"/>
  <c r="M24" i="8"/>
  <c r="N24" i="8"/>
  <c r="C24" i="8"/>
  <c r="F17" i="8"/>
  <c r="C17" i="8"/>
  <c r="F22" i="8"/>
  <c r="C22" i="8"/>
  <c r="J18" i="7"/>
  <c r="J19" i="7"/>
  <c r="J20" i="7"/>
  <c r="J21" i="7"/>
  <c r="J22" i="7"/>
  <c r="J17" i="7"/>
  <c r="G18" i="7"/>
  <c r="G19" i="7"/>
  <c r="G20" i="7"/>
  <c r="G21" i="7"/>
  <c r="G22" i="7"/>
  <c r="G17" i="7"/>
  <c r="D18" i="7"/>
  <c r="D19" i="7"/>
  <c r="D20" i="7"/>
  <c r="D21" i="7"/>
  <c r="D22" i="7"/>
  <c r="D17" i="7"/>
  <c r="D24" i="7" s="1"/>
  <c r="E27" i="15" l="1"/>
  <c r="J27" i="15"/>
  <c r="K27" i="15"/>
  <c r="D27" i="15"/>
  <c r="J21" i="10"/>
  <c r="G21" i="10"/>
  <c r="G24" i="8"/>
  <c r="D24" i="8"/>
  <c r="J18" i="5" l="1"/>
  <c r="J19" i="5"/>
  <c r="J17" i="5"/>
  <c r="G18" i="5"/>
  <c r="G19" i="5"/>
  <c r="G17" i="5"/>
  <c r="D18" i="5"/>
  <c r="D19" i="5"/>
  <c r="D17" i="5"/>
  <c r="E20" i="5"/>
  <c r="F20" i="5"/>
  <c r="H20" i="5"/>
  <c r="I20" i="5"/>
  <c r="K20" i="5"/>
  <c r="L20" i="5"/>
  <c r="M20" i="5"/>
  <c r="N20" i="5"/>
  <c r="C20" i="5"/>
  <c r="J18" i="4"/>
  <c r="J19" i="4"/>
  <c r="J17" i="4"/>
  <c r="G18" i="4"/>
  <c r="G19" i="4"/>
  <c r="G17" i="4"/>
  <c r="K19" i="4"/>
  <c r="K21" i="4" s="1"/>
  <c r="H19" i="4"/>
  <c r="H21" i="4" s="1"/>
  <c r="D18" i="4"/>
  <c r="D19" i="4"/>
  <c r="D17" i="4"/>
  <c r="E19" i="4"/>
  <c r="E21" i="4" s="1"/>
  <c r="F21" i="4"/>
  <c r="I21" i="4"/>
  <c r="L21" i="4"/>
  <c r="M21" i="4"/>
  <c r="N21" i="4"/>
  <c r="C21" i="4"/>
  <c r="K22" i="1"/>
  <c r="H22" i="1"/>
  <c r="J18" i="1"/>
  <c r="J19" i="1"/>
  <c r="J17" i="1"/>
  <c r="J22" i="1" s="1"/>
  <c r="G18" i="1"/>
  <c r="G19" i="1"/>
  <c r="G17" i="1"/>
  <c r="G22" i="1" s="1"/>
  <c r="E22" i="1"/>
  <c r="D18" i="1"/>
  <c r="D19" i="1"/>
  <c r="D20" i="1"/>
  <c r="D17" i="1"/>
  <c r="D22" i="1" s="1"/>
  <c r="L22" i="1"/>
  <c r="M22" i="1"/>
  <c r="N22" i="1"/>
  <c r="I22" i="1"/>
  <c r="N20" i="1"/>
  <c r="M20" i="1"/>
  <c r="L20" i="1"/>
  <c r="I20" i="1"/>
  <c r="J20" i="1" s="1"/>
  <c r="F20" i="1"/>
  <c r="G20" i="1" s="1"/>
  <c r="C20" i="1"/>
  <c r="C23" i="5" l="1"/>
  <c r="G20" i="5"/>
  <c r="J20" i="5"/>
  <c r="D20" i="5"/>
  <c r="C24" i="5" s="1"/>
  <c r="J21" i="4"/>
  <c r="G21" i="4"/>
  <c r="D21" i="4"/>
  <c r="C25" i="5" l="1"/>
  <c r="F22" i="12"/>
  <c r="H22" i="12"/>
  <c r="I22" i="12"/>
  <c r="C25" i="12" s="1"/>
  <c r="K22" i="12"/>
  <c r="E22" i="11"/>
  <c r="F22" i="11"/>
  <c r="H22" i="11"/>
  <c r="I22" i="11"/>
  <c r="K22" i="11"/>
  <c r="L22" i="11"/>
  <c r="N22" i="11"/>
  <c r="C25" i="11" l="1"/>
  <c r="F23" i="9" l="1"/>
  <c r="H23" i="9"/>
  <c r="I23" i="9"/>
  <c r="K23" i="9"/>
  <c r="C27" i="14"/>
  <c r="C26" i="14"/>
  <c r="K19" i="14"/>
  <c r="H19" i="14"/>
  <c r="G19" i="14"/>
  <c r="G23" i="14"/>
  <c r="G19" i="11" l="1"/>
  <c r="G20" i="11"/>
  <c r="J19" i="11"/>
  <c r="J20" i="11"/>
  <c r="D22" i="11"/>
  <c r="F27" i="15" l="1"/>
  <c r="H27" i="15"/>
  <c r="L19" i="14"/>
  <c r="I19" i="14"/>
  <c r="M23" i="14"/>
  <c r="J23" i="14"/>
  <c r="F23" i="14"/>
  <c r="H23" i="14"/>
  <c r="K23" i="14"/>
  <c r="F22" i="1" l="1"/>
  <c r="C27" i="15" l="1"/>
  <c r="J26" i="15"/>
  <c r="G26" i="15"/>
  <c r="L20" i="14"/>
  <c r="L18" i="14"/>
  <c r="L17" i="14"/>
  <c r="I18" i="14"/>
  <c r="I17" i="14"/>
  <c r="I20" i="14"/>
  <c r="G27" i="15" l="1"/>
  <c r="I23" i="14"/>
  <c r="L23" i="14"/>
  <c r="C32" i="15" l="1"/>
  <c r="D23" i="14" l="1"/>
  <c r="E23" i="14"/>
  <c r="C23" i="14"/>
  <c r="C28" i="14" s="1"/>
  <c r="C19" i="14"/>
  <c r="C20" i="13"/>
  <c r="C23" i="13" s="1"/>
  <c r="J19" i="13"/>
  <c r="G19" i="13"/>
  <c r="J18" i="13"/>
  <c r="G18" i="13"/>
  <c r="J17" i="13"/>
  <c r="G17" i="13"/>
  <c r="C22" i="12"/>
  <c r="C22" i="11"/>
  <c r="M21" i="11"/>
  <c r="J21" i="11"/>
  <c r="G21" i="11"/>
  <c r="M20" i="11"/>
  <c r="M18" i="11"/>
  <c r="J18" i="11"/>
  <c r="G18" i="11"/>
  <c r="M17" i="11"/>
  <c r="J17" i="11"/>
  <c r="G17" i="11"/>
  <c r="C21" i="10"/>
  <c r="J20" i="10"/>
  <c r="G20" i="10"/>
  <c r="C23" i="9"/>
  <c r="G20" i="13" l="1"/>
  <c r="J20" i="13"/>
  <c r="J22" i="12"/>
  <c r="C26" i="12" s="1"/>
  <c r="G22" i="12"/>
  <c r="M22" i="11"/>
  <c r="J22" i="11"/>
  <c r="G22" i="11"/>
  <c r="J23" i="9"/>
  <c r="G23" i="9"/>
  <c r="C27" i="9" s="1"/>
  <c r="C24" i="7"/>
  <c r="C24" i="13" l="1"/>
  <c r="C28" i="9"/>
  <c r="C27" i="12"/>
  <c r="C25" i="13"/>
  <c r="C26" i="11"/>
  <c r="C27" i="11" s="1"/>
  <c r="C29" i="8" l="1"/>
  <c r="C22" i="1"/>
</calcChain>
</file>

<file path=xl/sharedStrings.xml><?xml version="1.0" encoding="utf-8"?>
<sst xmlns="http://schemas.openxmlformats.org/spreadsheetml/2006/main" count="605" uniqueCount="192">
  <si>
    <t>ПРОЕКТ ИЗМЕНЕНИЙ МУНИЦИПАЛЬНОЙ ПРОГРАММЫ ЕЙСКОГО ГОРОДСКОГО ПОСЕЛЕНИЯ ЕЙСКОГО РАЙОНА</t>
  </si>
  <si>
    <t>2020 год</t>
  </si>
  <si>
    <t>2021 год</t>
  </si>
  <si>
    <t>в проект бюджета на 2022 год</t>
  </si>
  <si>
    <t>в проект бюджета на 2023 год</t>
  </si>
  <si>
    <t xml:space="preserve">2024 год </t>
  </si>
  <si>
    <t>тыс.руб.</t>
  </si>
  <si>
    <t>Оказание социальной поддержки ветеранам Великой Отечественной войны</t>
  </si>
  <si>
    <t>Обеспечение жильём молодых семей</t>
  </si>
  <si>
    <t>ИТОГО:</t>
  </si>
  <si>
    <t>№ п/п</t>
  </si>
  <si>
    <t>Направление расходов</t>
  </si>
  <si>
    <t>всего утверждено на реализацию муниципальной программы по состоянию на 01.10.2020г., тыс. руб</t>
  </si>
  <si>
    <t>Предлагаемые изменений, тыс. руб</t>
  </si>
  <si>
    <t>Предлагается к утверждаю (проектом бюджета), тыс. руб</t>
  </si>
  <si>
    <t>СОГЛАСОВАНО:</t>
  </si>
  <si>
    <t xml:space="preserve">Заместитель главы </t>
  </si>
  <si>
    <t xml:space="preserve">Ейского городского поселения </t>
  </si>
  <si>
    <t>Ейского района</t>
  </si>
  <si>
    <t>УТВЕРЖДАЮ:</t>
  </si>
  <si>
    <t>изменения</t>
  </si>
  <si>
    <t>утвержденной постановлением администрации Ейского городского поселения Ейского района</t>
  </si>
  <si>
    <t>Мероприятия по землеустройству и землепользованию</t>
  </si>
  <si>
    <t>Содержание учреждений</t>
  </si>
  <si>
    <t>в т.ч. средства краевого бюдежта</t>
  </si>
  <si>
    <t>Мероприятия в области дорожной деятельности в отношении автомобильных дорог местного значения</t>
  </si>
  <si>
    <t>Обеспечение беспрепятственного доступа к учреждениям кульутры и искусства</t>
  </si>
  <si>
    <t>Капитальный ремонт, ремонт и содержание улично-дорожной сети</t>
  </si>
  <si>
    <t>Обеспечение безопасности дорожного движения на территории Ейского городского поселения Ейского района</t>
  </si>
  <si>
    <t>Развитие пассажирского транспорта</t>
  </si>
  <si>
    <t>в т.ч.средства краевого бюджета</t>
  </si>
  <si>
    <t>Развитие (расширение) инженерной инфраструктуры</t>
  </si>
  <si>
    <t xml:space="preserve">в т.ч. краевые </t>
  </si>
  <si>
    <t>Поддержка территориального общественного самоуправления</t>
  </si>
  <si>
    <t>Взносы в ассоциацию мунциипальных образований</t>
  </si>
  <si>
    <t>Прогнозирование и ликвидация последствий чрезвычайных ситуаций и стихийных бедствий</t>
  </si>
  <si>
    <t>Подготовка населения и организаций к действиям при ЧС в мирное время</t>
  </si>
  <si>
    <t>Прогнозирование, снижение рисков и смягчение последсвий чрезвычайных ситуаций природного и техногенного характера</t>
  </si>
  <si>
    <t>Прочие мероприятия, связанные с национальной безопасностью и правоохранительной деятельностью</t>
  </si>
  <si>
    <t>Водное хозяйство</t>
  </si>
  <si>
    <t>Обеспечение деятельности муниципальных аварийно-спасательных формирований</t>
  </si>
  <si>
    <t>администрации Ейского городского поселения Ейского района</t>
  </si>
  <si>
    <t>"Развитие санаторно-курортного и туристического комплекса на 2020-2025 годы"</t>
  </si>
  <si>
    <t>от 13 ноября 2019 года № 967</t>
  </si>
  <si>
    <t>Реализация мероприятий муниципальной программы</t>
  </si>
  <si>
    <t>в т.ч. средства кравевого бюджета</t>
  </si>
  <si>
    <t>Финансовая поддержка хуторских казачьих обществ</t>
  </si>
  <si>
    <t>Поддержка деятельности общественных организаций</t>
  </si>
  <si>
    <t>Информирование населения</t>
  </si>
  <si>
    <t>Организация и проведение физкультурно-оздоровительных и спортивных мероприятий</t>
  </si>
  <si>
    <t>Реализация мероприятий программы</t>
  </si>
  <si>
    <t>"Формирование современной городской среды на 2018-2024 годы"</t>
  </si>
  <si>
    <t>Благоустройство дворовых территорий многоквартирных домов</t>
  </si>
  <si>
    <t>Благоустройство городских территорий общего пользования</t>
  </si>
  <si>
    <t>в т.ч. средства краевого и федерального бюджета</t>
  </si>
  <si>
    <t>Изготовление проектно-сметной докмуентации (изыскательных работ), проведение экспертизы достоверности сметной стоимости, технический надзор</t>
  </si>
  <si>
    <t>от 24 ноября 2017 года № 722</t>
  </si>
  <si>
    <t>Мероприятия праздничных дней и памятных дат</t>
  </si>
  <si>
    <t>Мероприятия молодёжной политики</t>
  </si>
  <si>
    <t>Пожарная безопастность учреждений культуры и молодёжной политики</t>
  </si>
  <si>
    <t>Предоставленеи субсидий бюджетным учреждениям (на выполнение муниципального задания)</t>
  </si>
  <si>
    <t>Содержание казённых учреждений</t>
  </si>
  <si>
    <t>Прочие мероприятия в области культуры и молодёжной политики</t>
  </si>
  <si>
    <t>в т.ч. краевые средства</t>
  </si>
  <si>
    <t>Организация работы с молодёжью</t>
  </si>
  <si>
    <t>Содействие в трудоустройстве несовершеннолетних граждан</t>
  </si>
  <si>
    <t>Капитальный ремонт муниципального жилищного фонда</t>
  </si>
  <si>
    <t>Капитальный ремонт общего имущества многоквартирных домов</t>
  </si>
  <si>
    <t>Развитие сетей водоснабжения и водоотведения</t>
  </si>
  <si>
    <t>Санитарное содержание городских территорий</t>
  </si>
  <si>
    <t>Пробретение и содержание в порядке малых архитектурных форм</t>
  </si>
  <si>
    <t>Озеленение</t>
  </si>
  <si>
    <t>Содержание мест захоронения</t>
  </si>
  <si>
    <t>Реконструкция, развите, модеррнизация  и техническое перевооружение электросетевого хозяйства</t>
  </si>
  <si>
    <t>Прочее благоустройство городских территорий</t>
  </si>
  <si>
    <t>Уличное освещение</t>
  </si>
  <si>
    <t>Организация ритуальных услуг</t>
  </si>
  <si>
    <t>Участие в организации деятельности по обработке, утилизации, обезвреживанию, захоронению твёрдых комумнальных отходов</t>
  </si>
  <si>
    <t>в т.ч. средства районного бюджета</t>
  </si>
  <si>
    <t>Предлагаемые изменения, тыс. руб</t>
  </si>
  <si>
    <t>в проект бюджета на 2024 год</t>
  </si>
  <si>
    <t>Ейского городского поселения</t>
  </si>
  <si>
    <t>2022 год</t>
  </si>
  <si>
    <t xml:space="preserve">2025 год </t>
  </si>
  <si>
    <t>Создание условий для массового отдыха и организации обустройства мест массового отдыха на территории муниципальных образований, в которых введён курортный сбор</t>
  </si>
  <si>
    <t>_______________ Ю.А. Белан</t>
  </si>
  <si>
    <t>Глава</t>
  </si>
  <si>
    <t>Ейского горосдкого поселения</t>
  </si>
  <si>
    <t>к проекту бюджета Ейского городского поселения Ейского района на 2023 год и плановый период 2024 и 2025 годах</t>
  </si>
  <si>
    <t>"___" ______________ 2022 г</t>
  </si>
  <si>
    <t>"____" ______________ 2022 г.</t>
  </si>
  <si>
    <t>Утверждено на 01.10.2022г</t>
  </si>
  <si>
    <t>всего утверждено на реализацию муниципальной программы по состоянию на 01.10.2022г., тыс. руб</t>
  </si>
  <si>
    <t>в проект бюджета на 2025 год</t>
  </si>
  <si>
    <t xml:space="preserve">Глава </t>
  </si>
  <si>
    <t>________________ Д.В. Кияшко</t>
  </si>
  <si>
    <t>2023 год</t>
  </si>
  <si>
    <t>И.В. Березин</t>
  </si>
  <si>
    <t>7</t>
  </si>
  <si>
    <t>8</t>
  </si>
  <si>
    <t>9</t>
  </si>
  <si>
    <t>10</t>
  </si>
  <si>
    <t>11</t>
  </si>
  <si>
    <t>12</t>
  </si>
  <si>
    <t>13</t>
  </si>
  <si>
    <t>________________Д.В. Кияшко</t>
  </si>
  <si>
    <t>Начальник управления жилищно-коммунального хозяйства</t>
  </si>
  <si>
    <t>Начальник отдела торговли и курортов</t>
  </si>
  <si>
    <t>Л.О. Каршкова</t>
  </si>
  <si>
    <t>Содержание территории городского пляжа</t>
  </si>
  <si>
    <t>_______________Ю.А. Белан</t>
  </si>
  <si>
    <t>М.Б. Калиновская</t>
  </si>
  <si>
    <t>________________ Д.В. Квитовский</t>
  </si>
  <si>
    <t>"___" ______________ 2025 г</t>
  </si>
  <si>
    <t>________________ Д.В.Квитовский</t>
  </si>
  <si>
    <t>"____" ______________ 2025 г.</t>
  </si>
  <si>
    <t>"Социальная поддержка отдельных  категорий граждан на 2026-2031 годы"</t>
  </si>
  <si>
    <t>от 19 января 2024 года № 40</t>
  </si>
  <si>
    <t>2026 год</t>
  </si>
  <si>
    <t>2027 год</t>
  </si>
  <si>
    <t>2028 год</t>
  </si>
  <si>
    <t>2029 год</t>
  </si>
  <si>
    <t>2030 год</t>
  </si>
  <si>
    <t>2031 год</t>
  </si>
  <si>
    <t>всего утверждено на реализацию муниципальной программы по состоянию на 01.11.2025г., тыс. руб</t>
  </si>
  <si>
    <t>в проект бюджета на 2026 год</t>
  </si>
  <si>
    <t>в проект бюджета на 2027 год</t>
  </si>
  <si>
    <t>в проект бюджета на 2028 год</t>
  </si>
  <si>
    <t>В.В. Першин</t>
  </si>
  <si>
    <t>________________Д.В.Квитовский</t>
  </si>
  <si>
    <t>от 27 октября 2025 года № 754</t>
  </si>
  <si>
    <t xml:space="preserve">2028 год </t>
  </si>
  <si>
    <t>Межбюджетные трансферты на выполнение переданных полномочий по архитектуре и градостроительству муниципальному образованию Ейский район</t>
  </si>
  <si>
    <t>Обеспечение деятельности мунциипального учреждения</t>
  </si>
  <si>
    <t>"Доступная среда на 2026-2031 годы"</t>
  </si>
  <si>
    <t>от 2 июля 2025 года № 499</t>
  </si>
  <si>
    <t>к проекту бюджета Ейского городского поселения Ейского района на 2026 год и плановый период 2027 и 2028 годов</t>
  </si>
  <si>
    <t>Обеспечение беспрепятственного доступа к административным зданиям учреждений городского поселения</t>
  </si>
  <si>
    <t>_______________ А.А. Бурнаев</t>
  </si>
  <si>
    <t>"Развитие траспорта, содержание улично-дорожной сети и обеспечение безопасности дорожного движения на 2026-2031 годы"</t>
  </si>
  <si>
    <t>от 25 июня 2025 года № 482</t>
  </si>
  <si>
    <t xml:space="preserve"> </t>
  </si>
  <si>
    <t>Капитальный ремонт (ремонт) дорог в рамках реализации Государственной программы Краснодарского края "Развитие автомобильных дорог Краснодарского края"</t>
  </si>
  <si>
    <t>Ремонт и содержание дорог на территории городских кладбищ</t>
  </si>
  <si>
    <t>_______________А.А. Бурнаев</t>
  </si>
  <si>
    <t>________________Д.В. Квитовский</t>
  </si>
  <si>
    <t>"Социально-экономическое и территориальное развитие Ейского городского поселения Ейского района на 2026-2031 годы"</t>
  </si>
  <si>
    <t>Модернизация комумнальной инфраструктуры</t>
  </si>
  <si>
    <t>В.В.Першин</t>
  </si>
  <si>
    <t>от 1 августа  2025 года № 588</t>
  </si>
  <si>
    <t>"Развитие гражданского общества на 2026-2031 годы"</t>
  </si>
  <si>
    <t>от 9 июля 2025 года № 514</t>
  </si>
  <si>
    <t xml:space="preserve">2027 год </t>
  </si>
  <si>
    <t>С.В. Воробьёва</t>
  </si>
  <si>
    <t>"Гармонизация межэтнических и межкультурных отношений в Ейском городском поселении Ейского района на 2026-2031 годы"</t>
  </si>
  <si>
    <t>от 15 июля 2025 года № 526</t>
  </si>
  <si>
    <t>на 2026 год</t>
  </si>
  <si>
    <t>от 11 июля 2025 года № 519</t>
  </si>
  <si>
    <t>от 2 июля 2025 года № 500</t>
  </si>
  <si>
    <t>Формирование фонда капитального ремонта общего имущества многоквартирных домов (взносы на капитальный ремонт)</t>
  </si>
  <si>
    <t>"Развитие жилищно-коммунального хозяйства на 2026-2031 годы"</t>
  </si>
  <si>
    <t>"Повышение эффективности управления мунципальной собственностью на 2026-2031 годы"</t>
  </si>
  <si>
    <t>Выплата пенсий за выслугу лет лицам, замещавшим муниципальные должности и должности муниципальной службы в Ейском городском поселении Ейского района</t>
  </si>
  <si>
    <t>"Использование и охрана земель на 2026-2031 годы"</t>
  </si>
  <si>
    <t>Утверждено на 01.11.2025г.</t>
  </si>
  <si>
    <t>Начальник управления жилищно-коммунального хозяйства администрации Ейского городского поселения Ейского района</t>
  </si>
  <si>
    <t>Начальник управления жилищно-коммунального хозяйства администрации Ейского городского поселения 
Ейского района</t>
  </si>
  <si>
    <t>А.М. Ходыкин</t>
  </si>
  <si>
    <t>Исполняющий обязанности начальника управления мунциипального контроля и градостроительной деятельности администрации Ейского городского поселения Ейского района</t>
  </si>
  <si>
    <t>"___" ______________ 2025 г.</t>
  </si>
  <si>
    <t>от 18 июля 2025 года № 540</t>
  </si>
  <si>
    <t>Е.В. Сватко</t>
  </si>
  <si>
    <t>Обсепечение функций органов местного самоуправления</t>
  </si>
  <si>
    <t>Поступление имущества, составляющего муниципальную казну, его содержание и обслуживание</t>
  </si>
  <si>
    <t xml:space="preserve">Управление муниципальным имуществом, связанное с оценкой недвижимости, признанием и регулированием отношений по муниципальной собственности </t>
  </si>
  <si>
    <t>всего утверждено на реализацию муниципальной программы по состоянию на 01.11.2025г., тыс. руб.</t>
  </si>
  <si>
    <t>Предлагаемые изменения, тыс. руб.</t>
  </si>
  <si>
    <t>Предлагается к утверждаю (проектом бюджета), тыс. руб.</t>
  </si>
  <si>
    <t>Начальник отдела по делам гражданской обороны и чрезвычайным ситуациям администрации Ейского городского поселения Ейского района</t>
  </si>
  <si>
    <t>А.В.Слепцов</t>
  </si>
  <si>
    <t>"Обеспечение безопасности населения на 2026-2031 годы"</t>
  </si>
  <si>
    <t>от 5 августа 2025 года № 601</t>
  </si>
  <si>
    <t>Предлагаемые изменений, тыс. руб.</t>
  </si>
  <si>
    <t>Исполняющий обязанности начальника отдела по организационной работе администрации Ейского городского поселения Ейского района</t>
  </si>
  <si>
    <t>к проекту бюджета Ейского городского поселения Ейского района на 2026  год и плановый период 2027 и 2028  годов</t>
  </si>
  <si>
    <t>к проекту бюджета Ейского городского поселения Ейского района на 2026 год и плановый период 2027 и 2028  годов</t>
  </si>
  <si>
    <t>Предлагается к утверждению (проектом бюджета), тыс. руб</t>
  </si>
  <si>
    <t>"Развитие культуры и молодёжной политики на 2026-2031 годы"</t>
  </si>
  <si>
    <t>всего утверждено на реализацию муниципальной программы по состоянию на 01.11.2025 г., тыс. руб.</t>
  </si>
  <si>
    <t>Исполняющий обязанности начальника отдела культуры и молодежной политики администрации Ейского городского поселения Ейского района</t>
  </si>
  <si>
    <t>Начальник управления имущественных и земельных отношений администрации Ейского городского поселения Ейского района</t>
  </si>
  <si>
    <t>Предлагается к утверждению (проектом бюджета),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</si>
</sst>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164" fontId="1" fillId="0" borderId="1" xfId="0" applyNumberFormat="1" applyFont="1" applyBorder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164" fontId="2" fillId="0" borderId="1" xfId="0" applyNumberFormat="1" applyFont="1" applyBorder="1"/>
    <xf numFmtId="0" fontId="2" fillId="0" borderId="0" xfId="0" applyFont="1"/>
    <xf numFmtId="0" fontId="2" fillId="0" borderId="2" xfId="0" applyFont="1" applyBorder="1" applyAlignment="1">
      <alignment wrapText="1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0" xfId="0" applyFont="1"/>
    <xf numFmtId="164" fontId="1" fillId="2" borderId="1" xfId="0" applyNumberFormat="1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164" fontId="3" fillId="2" borderId="1" xfId="0" applyNumberFormat="1" applyFont="1" applyFill="1" applyBorder="1"/>
    <xf numFmtId="0" fontId="3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/>
    <xf numFmtId="164" fontId="5" fillId="0" borderId="1" xfId="0" applyNumberFormat="1" applyFont="1" applyBorder="1"/>
    <xf numFmtId="164" fontId="5" fillId="2" borderId="1" xfId="0" applyNumberFormat="1" applyFont="1" applyFill="1" applyBorder="1"/>
    <xf numFmtId="0" fontId="7" fillId="0" borderId="1" xfId="0" applyFont="1" applyBorder="1" applyAlignment="1">
      <alignment wrapText="1"/>
    </xf>
    <xf numFmtId="164" fontId="7" fillId="0" borderId="1" xfId="0" applyNumberFormat="1" applyFont="1" applyBorder="1"/>
    <xf numFmtId="164" fontId="7" fillId="2" borderId="1" xfId="0" applyNumberFormat="1" applyFont="1" applyFill="1" applyBorder="1"/>
    <xf numFmtId="0" fontId="7" fillId="0" borderId="0" xfId="0" applyFont="1"/>
    <xf numFmtId="0" fontId="6" fillId="2" borderId="1" xfId="0" applyFont="1" applyFill="1" applyBorder="1"/>
    <xf numFmtId="0" fontId="6" fillId="2" borderId="1" xfId="0" applyFont="1" applyFill="1" applyBorder="1" applyAlignment="1">
      <alignment wrapText="1"/>
    </xf>
    <xf numFmtId="164" fontId="6" fillId="2" borderId="1" xfId="0" applyNumberFormat="1" applyFont="1" applyFill="1" applyBorder="1"/>
    <xf numFmtId="164" fontId="5" fillId="0" borderId="0" xfId="0" applyNumberFormat="1" applyFont="1"/>
    <xf numFmtId="49" fontId="1" fillId="0" borderId="0" xfId="0" applyNumberFormat="1" applyFont="1" applyAlignment="1">
      <alignment horizontal="center" wrapText="1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164" fontId="1" fillId="0" borderId="3" xfId="0" applyNumberFormat="1" applyFont="1" applyBorder="1"/>
    <xf numFmtId="164" fontId="1" fillId="2" borderId="3" xfId="0" applyNumberFormat="1" applyFont="1" applyFill="1" applyBorder="1"/>
    <xf numFmtId="0" fontId="2" fillId="0" borderId="4" xfId="0" applyFont="1" applyBorder="1"/>
    <xf numFmtId="0" fontId="2" fillId="0" borderId="5" xfId="0" applyFont="1" applyBorder="1" applyAlignment="1">
      <alignment wrapText="1"/>
    </xf>
    <xf numFmtId="164" fontId="2" fillId="0" borderId="5" xfId="0" applyNumberFormat="1" applyFont="1" applyBorder="1"/>
    <xf numFmtId="0" fontId="8" fillId="0" borderId="1" xfId="0" applyFont="1" applyBorder="1"/>
    <xf numFmtId="164" fontId="8" fillId="0" borderId="1" xfId="0" applyNumberFormat="1" applyFont="1" applyBorder="1"/>
    <xf numFmtId="164" fontId="8" fillId="2" borderId="1" xfId="0" applyNumberFormat="1" applyFont="1" applyFill="1" applyBorder="1"/>
    <xf numFmtId="0" fontId="8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164" fontId="1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165" fontId="1" fillId="0" borderId="1" xfId="0" applyNumberFormat="1" applyFont="1" applyBorder="1"/>
    <xf numFmtId="0" fontId="3" fillId="2" borderId="1" xfId="0" applyFont="1" applyFill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164" fontId="1" fillId="0" borderId="0" xfId="0" applyNumberFormat="1" applyFont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/>
    </xf>
    <xf numFmtId="0" fontId="1" fillId="0" borderId="2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N43"/>
  <sheetViews>
    <sheetView workbookViewId="0">
      <selection activeCell="J10" sqref="J10"/>
    </sheetView>
  </sheetViews>
  <sheetFormatPr defaultRowHeight="15" x14ac:dyDescent="0.25"/>
  <cols>
    <col min="1" max="1" width="5" style="29" customWidth="1"/>
    <col min="2" max="2" width="59.140625" style="29" customWidth="1"/>
    <col min="3" max="3" width="13.5703125" style="29" customWidth="1"/>
    <col min="4" max="4" width="11.5703125" style="29" customWidth="1"/>
    <col min="5" max="5" width="13.28515625" style="29" customWidth="1"/>
    <col min="6" max="6" width="13.5703125" style="29" customWidth="1"/>
    <col min="7" max="7" width="11.5703125" style="29" customWidth="1"/>
    <col min="8" max="8" width="13.28515625" style="29" customWidth="1"/>
    <col min="9" max="9" width="13.5703125" style="29" customWidth="1"/>
    <col min="10" max="10" width="11.5703125" style="29" customWidth="1"/>
    <col min="11" max="11" width="13.28515625" style="29" customWidth="1"/>
    <col min="12" max="14" width="11.5703125" style="29" customWidth="1"/>
    <col min="15" max="15" width="11.42578125" style="29" customWidth="1"/>
    <col min="16" max="16384" width="9.140625" style="29"/>
  </cols>
  <sheetData>
    <row r="1" spans="1:14" s="32" customFormat="1" x14ac:dyDescent="0.25">
      <c r="B1" s="32" t="s">
        <v>15</v>
      </c>
      <c r="L1" s="32" t="s">
        <v>19</v>
      </c>
    </row>
    <row r="2" spans="1:14" s="32" customFormat="1" x14ac:dyDescent="0.25">
      <c r="B2" s="32" t="s">
        <v>16</v>
      </c>
      <c r="L2" s="32" t="s">
        <v>86</v>
      </c>
    </row>
    <row r="3" spans="1:14" s="32" customFormat="1" x14ac:dyDescent="0.25">
      <c r="B3" s="32" t="s">
        <v>17</v>
      </c>
      <c r="L3" s="32" t="s">
        <v>87</v>
      </c>
    </row>
    <row r="4" spans="1:14" s="32" customFormat="1" x14ac:dyDescent="0.25">
      <c r="B4" s="32" t="s">
        <v>18</v>
      </c>
      <c r="L4" s="32" t="s">
        <v>18</v>
      </c>
    </row>
    <row r="5" spans="1:14" s="32" customFormat="1" x14ac:dyDescent="0.25">
      <c r="B5" s="32" t="s">
        <v>138</v>
      </c>
      <c r="L5" s="32" t="s">
        <v>114</v>
      </c>
    </row>
    <row r="6" spans="1:14" s="32" customFormat="1" x14ac:dyDescent="0.25">
      <c r="B6" s="32" t="s">
        <v>169</v>
      </c>
      <c r="L6" s="32" t="s">
        <v>115</v>
      </c>
    </row>
    <row r="7" spans="1:14" s="32" customFormat="1" ht="29.25" customHeight="1" x14ac:dyDescent="0.25">
      <c r="C7" s="32" t="s">
        <v>0</v>
      </c>
    </row>
    <row r="8" spans="1:14" s="32" customFormat="1" ht="20.25" customHeight="1" x14ac:dyDescent="0.25">
      <c r="C8" s="33" t="s">
        <v>116</v>
      </c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14" s="32" customFormat="1" x14ac:dyDescent="0.25">
      <c r="C9" s="32" t="s">
        <v>21</v>
      </c>
    </row>
    <row r="10" spans="1:14" s="32" customFormat="1" x14ac:dyDescent="0.25">
      <c r="C10" s="32" t="s">
        <v>117</v>
      </c>
    </row>
    <row r="11" spans="1:14" s="32" customFormat="1" x14ac:dyDescent="0.25">
      <c r="C11" s="32" t="s">
        <v>136</v>
      </c>
    </row>
    <row r="12" spans="1:14" s="32" customFormat="1" x14ac:dyDescent="0.25"/>
    <row r="13" spans="1:14" s="32" customFormat="1" x14ac:dyDescent="0.25">
      <c r="N13" s="32" t="s">
        <v>6</v>
      </c>
    </row>
    <row r="14" spans="1:14" s="72" customFormat="1" x14ac:dyDescent="0.25">
      <c r="A14" s="105" t="s">
        <v>10</v>
      </c>
      <c r="B14" s="106" t="s">
        <v>11</v>
      </c>
      <c r="C14" s="107" t="s">
        <v>118</v>
      </c>
      <c r="D14" s="108"/>
      <c r="E14" s="109"/>
      <c r="F14" s="107" t="s">
        <v>119</v>
      </c>
      <c r="G14" s="108"/>
      <c r="H14" s="109"/>
      <c r="I14" s="107" t="s">
        <v>120</v>
      </c>
      <c r="J14" s="108"/>
      <c r="K14" s="109"/>
      <c r="L14" s="103" t="s">
        <v>121</v>
      </c>
      <c r="M14" s="103" t="s">
        <v>122</v>
      </c>
      <c r="N14" s="103" t="s">
        <v>123</v>
      </c>
    </row>
    <row r="15" spans="1:14" s="73" customFormat="1" ht="53.25" customHeight="1" x14ac:dyDescent="0.25">
      <c r="A15" s="105"/>
      <c r="B15" s="106"/>
      <c r="C15" s="62" t="s">
        <v>164</v>
      </c>
      <c r="D15" s="71" t="s">
        <v>20</v>
      </c>
      <c r="E15" s="71" t="s">
        <v>125</v>
      </c>
      <c r="F15" s="62" t="s">
        <v>164</v>
      </c>
      <c r="G15" s="71" t="s">
        <v>20</v>
      </c>
      <c r="H15" s="71" t="s">
        <v>126</v>
      </c>
      <c r="I15" s="62" t="s">
        <v>164</v>
      </c>
      <c r="J15" s="71" t="s">
        <v>20</v>
      </c>
      <c r="K15" s="71" t="s">
        <v>127</v>
      </c>
      <c r="L15" s="104"/>
      <c r="M15" s="104"/>
      <c r="N15" s="104"/>
    </row>
    <row r="16" spans="1:14" s="81" customFormat="1" ht="12.75" x14ac:dyDescent="0.2">
      <c r="A16" s="68">
        <v>1</v>
      </c>
      <c r="B16" s="68">
        <v>2</v>
      </c>
      <c r="C16" s="80">
        <v>3</v>
      </c>
      <c r="D16" s="80">
        <v>4</v>
      </c>
      <c r="E16" s="80">
        <v>5</v>
      </c>
      <c r="F16" s="80">
        <v>6</v>
      </c>
      <c r="G16" s="80">
        <v>7</v>
      </c>
      <c r="H16" s="80">
        <v>8</v>
      </c>
      <c r="I16" s="80">
        <v>9</v>
      </c>
      <c r="J16" s="80">
        <v>10</v>
      </c>
      <c r="K16" s="80">
        <v>11</v>
      </c>
      <c r="L16" s="80">
        <v>12</v>
      </c>
      <c r="M16" s="80">
        <v>13</v>
      </c>
      <c r="N16" s="80">
        <v>14</v>
      </c>
    </row>
    <row r="17" spans="1:14" s="32" customFormat="1" ht="45" x14ac:dyDescent="0.25">
      <c r="A17" s="69">
        <v>1</v>
      </c>
      <c r="B17" s="34" t="s">
        <v>162</v>
      </c>
      <c r="C17" s="37">
        <v>6897.1</v>
      </c>
      <c r="D17" s="37">
        <f>E17-C17</f>
        <v>711.09999999999945</v>
      </c>
      <c r="E17" s="38">
        <v>7608.2</v>
      </c>
      <c r="F17" s="37">
        <v>6897.1</v>
      </c>
      <c r="G17" s="37">
        <f>H17-F17</f>
        <v>711.09999999999945</v>
      </c>
      <c r="H17" s="38">
        <v>7608.2</v>
      </c>
      <c r="I17" s="37">
        <v>5786</v>
      </c>
      <c r="J17" s="37">
        <f>K17-I17</f>
        <v>1822.1999999999998</v>
      </c>
      <c r="K17" s="38">
        <v>7608.2</v>
      </c>
      <c r="L17" s="37">
        <v>5786</v>
      </c>
      <c r="M17" s="37">
        <v>5786</v>
      </c>
      <c r="N17" s="37">
        <v>5786</v>
      </c>
    </row>
    <row r="18" spans="1:14" s="32" customFormat="1" ht="30" x14ac:dyDescent="0.25">
      <c r="A18" s="69">
        <v>2</v>
      </c>
      <c r="B18" s="34" t="s">
        <v>7</v>
      </c>
      <c r="C18" s="37">
        <v>1000</v>
      </c>
      <c r="D18" s="37">
        <f t="shared" ref="D18:D20" si="0">E18-C18</f>
        <v>-200</v>
      </c>
      <c r="E18" s="38">
        <v>800</v>
      </c>
      <c r="F18" s="37">
        <v>1000</v>
      </c>
      <c r="G18" s="37">
        <f t="shared" ref="G18:G20" si="1">H18-F18</f>
        <v>0</v>
      </c>
      <c r="H18" s="38">
        <v>1000</v>
      </c>
      <c r="I18" s="37">
        <v>0</v>
      </c>
      <c r="J18" s="37">
        <f t="shared" ref="J18:J20" si="2">K18-I18</f>
        <v>1000</v>
      </c>
      <c r="K18" s="38">
        <v>1000</v>
      </c>
      <c r="L18" s="37">
        <v>0</v>
      </c>
      <c r="M18" s="37">
        <v>0</v>
      </c>
      <c r="N18" s="37"/>
    </row>
    <row r="19" spans="1:14" s="32" customFormat="1" x14ac:dyDescent="0.25">
      <c r="A19" s="69">
        <v>3</v>
      </c>
      <c r="B19" s="34" t="s">
        <v>8</v>
      </c>
      <c r="C19" s="37">
        <v>17105.7</v>
      </c>
      <c r="D19" s="37">
        <f t="shared" si="0"/>
        <v>-2633.4000000000015</v>
      </c>
      <c r="E19" s="38">
        <v>14472.3</v>
      </c>
      <c r="F19" s="37">
        <v>19159.2</v>
      </c>
      <c r="G19" s="37">
        <f t="shared" si="1"/>
        <v>-4683.1000000000004</v>
      </c>
      <c r="H19" s="38">
        <v>14476.1</v>
      </c>
      <c r="I19" s="37">
        <v>8242.9</v>
      </c>
      <c r="J19" s="37">
        <f t="shared" si="2"/>
        <v>6233.2000000000007</v>
      </c>
      <c r="K19" s="38">
        <v>14476.1</v>
      </c>
      <c r="L19" s="37">
        <v>7654.2</v>
      </c>
      <c r="M19" s="37">
        <v>6476.6</v>
      </c>
      <c r="N19" s="37">
        <v>7065.3</v>
      </c>
    </row>
    <row r="20" spans="1:14" s="42" customFormat="1" x14ac:dyDescent="0.25">
      <c r="A20" s="70"/>
      <c r="B20" s="39" t="s">
        <v>24</v>
      </c>
      <c r="C20" s="40">
        <f>9708.5+2094.4</f>
        <v>11802.9</v>
      </c>
      <c r="D20" s="37">
        <f t="shared" si="0"/>
        <v>-1817</v>
      </c>
      <c r="E20" s="41">
        <v>9985.9</v>
      </c>
      <c r="F20" s="40">
        <f>10672.1+2547.7</f>
        <v>13219.8</v>
      </c>
      <c r="G20" s="37">
        <f t="shared" si="1"/>
        <v>-3045</v>
      </c>
      <c r="H20" s="38">
        <v>10174.799999999999</v>
      </c>
      <c r="I20" s="40">
        <f>3602.2+2085.4</f>
        <v>5687.6</v>
      </c>
      <c r="J20" s="37">
        <f t="shared" si="2"/>
        <v>4487.1999999999989</v>
      </c>
      <c r="K20" s="38">
        <v>10174.799999999999</v>
      </c>
      <c r="L20" s="40">
        <f>3345+1936.4</f>
        <v>5281.4</v>
      </c>
      <c r="M20" s="40">
        <f>2830.3+1638.5</f>
        <v>4468.8</v>
      </c>
      <c r="N20" s="40">
        <f>3656.9+1218.1</f>
        <v>4875</v>
      </c>
    </row>
    <row r="21" spans="1:14" s="32" customFormat="1" x14ac:dyDescent="0.25">
      <c r="A21" s="36"/>
      <c r="B21" s="34"/>
      <c r="C21" s="37"/>
      <c r="D21" s="37"/>
      <c r="E21" s="38"/>
      <c r="F21" s="37"/>
      <c r="G21" s="37"/>
      <c r="H21" s="38"/>
      <c r="I21" s="37"/>
      <c r="J21" s="37"/>
      <c r="K21" s="38"/>
      <c r="L21" s="37"/>
      <c r="M21" s="37"/>
      <c r="N21" s="37"/>
    </row>
    <row r="22" spans="1:14" s="33" customFormat="1" ht="14.25" x14ac:dyDescent="0.2">
      <c r="A22" s="43"/>
      <c r="B22" s="44" t="s">
        <v>9</v>
      </c>
      <c r="C22" s="45">
        <f>SUM(C17:C19)</f>
        <v>25002.800000000003</v>
      </c>
      <c r="D22" s="45">
        <f t="shared" ref="D22:E22" si="3">SUM(D17:D19)</f>
        <v>-2122.300000000002</v>
      </c>
      <c r="E22" s="45">
        <f t="shared" si="3"/>
        <v>22880.5</v>
      </c>
      <c r="F22" s="45">
        <f t="shared" ref="F22:H22" si="4">SUM(F17:F19)</f>
        <v>27056.300000000003</v>
      </c>
      <c r="G22" s="45">
        <f t="shared" si="4"/>
        <v>-3972.0000000000009</v>
      </c>
      <c r="H22" s="45">
        <f t="shared" si="4"/>
        <v>23084.300000000003</v>
      </c>
      <c r="I22" s="45">
        <f>SUM(I17:I19)</f>
        <v>14028.9</v>
      </c>
      <c r="J22" s="45">
        <f t="shared" ref="J22:K22" si="5">SUM(J17:J19)</f>
        <v>9055.4000000000015</v>
      </c>
      <c r="K22" s="45">
        <f t="shared" si="5"/>
        <v>23084.300000000003</v>
      </c>
      <c r="L22" s="45">
        <f t="shared" ref="L22:N22" si="6">SUM(L17:L19)</f>
        <v>13440.2</v>
      </c>
      <c r="M22" s="45">
        <f t="shared" si="6"/>
        <v>12262.6</v>
      </c>
      <c r="N22" s="45">
        <f t="shared" si="6"/>
        <v>12851.3</v>
      </c>
    </row>
    <row r="23" spans="1:14" x14ac:dyDescent="0.25">
      <c r="B23" s="30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</row>
    <row r="24" spans="1:14" x14ac:dyDescent="0.25">
      <c r="B24" s="30"/>
    </row>
    <row r="25" spans="1:14" s="32" customFormat="1" ht="30.75" customHeight="1" x14ac:dyDescent="0.25">
      <c r="B25" s="66" t="s">
        <v>124</v>
      </c>
      <c r="C25" s="67">
        <f>C22+F22+I22+L22+M22+N22</f>
        <v>104642.1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</row>
    <row r="26" spans="1:14" s="32" customFormat="1" ht="18.75" customHeight="1" x14ac:dyDescent="0.25">
      <c r="B26" s="66" t="s">
        <v>79</v>
      </c>
      <c r="C26" s="67">
        <f>D22+G22+J22</f>
        <v>2961.0999999999985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</row>
    <row r="27" spans="1:14" s="32" customFormat="1" ht="18.75" customHeight="1" x14ac:dyDescent="0.25">
      <c r="B27" s="66" t="s">
        <v>14</v>
      </c>
      <c r="C27" s="67">
        <f>C26+C25</f>
        <v>107603.20000000001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</row>
    <row r="28" spans="1:14" s="32" customFormat="1" ht="14.25" customHeight="1" x14ac:dyDescent="0.25">
      <c r="B28" s="35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</row>
    <row r="29" spans="1:14" s="32" customFormat="1" x14ac:dyDescent="0.25">
      <c r="B29" s="35"/>
    </row>
    <row r="30" spans="1:14" s="32" customFormat="1" ht="30" x14ac:dyDescent="0.25">
      <c r="B30" s="35" t="s">
        <v>165</v>
      </c>
      <c r="L30" s="32" t="s">
        <v>128</v>
      </c>
    </row>
    <row r="31" spans="1:14" s="32" customFormat="1" x14ac:dyDescent="0.25">
      <c r="B31" s="35"/>
    </row>
    <row r="32" spans="1:14" s="32" customFormat="1" x14ac:dyDescent="0.25">
      <c r="B32" s="35"/>
    </row>
    <row r="33" spans="2:2" x14ac:dyDescent="0.25">
      <c r="B33" s="30"/>
    </row>
    <row r="34" spans="2:2" x14ac:dyDescent="0.25">
      <c r="B34" s="30"/>
    </row>
    <row r="35" spans="2:2" x14ac:dyDescent="0.25">
      <c r="B35" s="30"/>
    </row>
    <row r="36" spans="2:2" x14ac:dyDescent="0.25">
      <c r="B36" s="30"/>
    </row>
    <row r="37" spans="2:2" x14ac:dyDescent="0.25">
      <c r="B37" s="30"/>
    </row>
    <row r="38" spans="2:2" x14ac:dyDescent="0.25">
      <c r="B38" s="30"/>
    </row>
    <row r="39" spans="2:2" x14ac:dyDescent="0.25">
      <c r="B39" s="30"/>
    </row>
    <row r="40" spans="2:2" x14ac:dyDescent="0.25">
      <c r="B40" s="30"/>
    </row>
    <row r="41" spans="2:2" x14ac:dyDescent="0.25">
      <c r="B41" s="30"/>
    </row>
    <row r="42" spans="2:2" x14ac:dyDescent="0.25">
      <c r="B42" s="30"/>
    </row>
    <row r="43" spans="2:2" x14ac:dyDescent="0.25">
      <c r="B43" s="30"/>
    </row>
  </sheetData>
  <mergeCells count="8">
    <mergeCell ref="L14:L15"/>
    <mergeCell ref="M14:M15"/>
    <mergeCell ref="N14:N15"/>
    <mergeCell ref="A14:A15"/>
    <mergeCell ref="B14:B15"/>
    <mergeCell ref="C14:E14"/>
    <mergeCell ref="I14:K14"/>
    <mergeCell ref="F14:H14"/>
  </mergeCells>
  <pageMargins left="0.44" right="0.31" top="0.74803149606299213" bottom="0.74803149606299213" header="0.31496062992125984" footer="0.31496062992125984"/>
  <pageSetup paperSize="9" scale="65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N41"/>
  <sheetViews>
    <sheetView workbookViewId="0">
      <selection activeCell="A27" sqref="A27:XFD27"/>
    </sheetView>
  </sheetViews>
  <sheetFormatPr defaultRowHeight="15" x14ac:dyDescent="0.25"/>
  <cols>
    <col min="1" max="1" width="4.140625" style="1" customWidth="1"/>
    <col min="2" max="2" width="48.28515625" style="1" customWidth="1"/>
    <col min="3" max="3" width="13.140625" style="1" customWidth="1"/>
    <col min="4" max="4" width="11.140625" style="1" customWidth="1"/>
    <col min="5" max="5" width="12.140625" style="1" customWidth="1"/>
    <col min="6" max="6" width="13.140625" style="1" customWidth="1"/>
    <col min="7" max="7" width="11.140625" style="1" customWidth="1"/>
    <col min="8" max="8" width="12.140625" style="1" customWidth="1"/>
    <col min="9" max="9" width="13.140625" style="1" customWidth="1"/>
    <col min="10" max="10" width="11.140625" style="1" customWidth="1"/>
    <col min="11" max="11" width="12.140625" style="1" customWidth="1"/>
    <col min="12" max="14" width="11.140625" style="1" customWidth="1"/>
    <col min="15" max="16384" width="9.140625" style="1"/>
  </cols>
  <sheetData>
    <row r="1" spans="1:14" x14ac:dyDescent="0.25">
      <c r="B1" s="1" t="s">
        <v>15</v>
      </c>
      <c r="K1" s="1" t="s">
        <v>19</v>
      </c>
    </row>
    <row r="2" spans="1:14" x14ac:dyDescent="0.25">
      <c r="B2" s="1" t="s">
        <v>16</v>
      </c>
      <c r="K2" s="1" t="s">
        <v>94</v>
      </c>
    </row>
    <row r="3" spans="1:14" x14ac:dyDescent="0.25">
      <c r="B3" s="1" t="s">
        <v>17</v>
      </c>
      <c r="K3" s="1" t="s">
        <v>81</v>
      </c>
    </row>
    <row r="4" spans="1:14" x14ac:dyDescent="0.25">
      <c r="B4" s="1" t="s">
        <v>18</v>
      </c>
      <c r="K4" s="1" t="s">
        <v>18</v>
      </c>
    </row>
    <row r="5" spans="1:14" x14ac:dyDescent="0.25">
      <c r="B5" s="1" t="s">
        <v>85</v>
      </c>
      <c r="K5" s="1" t="s">
        <v>112</v>
      </c>
    </row>
    <row r="6" spans="1:14" x14ac:dyDescent="0.25">
      <c r="B6" s="1" t="s">
        <v>169</v>
      </c>
      <c r="K6" s="1" t="s">
        <v>115</v>
      </c>
    </row>
    <row r="7" spans="1:14" ht="29.25" customHeight="1" x14ac:dyDescent="0.25">
      <c r="C7" s="1" t="s">
        <v>0</v>
      </c>
    </row>
    <row r="8" spans="1:14" ht="20.25" customHeight="1" x14ac:dyDescent="0.25">
      <c r="C8" s="12" t="s">
        <v>154</v>
      </c>
      <c r="D8" s="12"/>
      <c r="E8" s="12"/>
      <c r="F8" s="12"/>
      <c r="G8" s="12"/>
      <c r="H8" s="12"/>
      <c r="I8" s="12"/>
      <c r="J8" s="12"/>
      <c r="K8" s="12"/>
    </row>
    <row r="9" spans="1:14" x14ac:dyDescent="0.25">
      <c r="C9" s="1" t="s">
        <v>21</v>
      </c>
    </row>
    <row r="10" spans="1:14" x14ac:dyDescent="0.25">
      <c r="C10" s="1" t="s">
        <v>155</v>
      </c>
    </row>
    <row r="11" spans="1:14" x14ac:dyDescent="0.25">
      <c r="C11" s="1" t="s">
        <v>185</v>
      </c>
    </row>
    <row r="13" spans="1:14" x14ac:dyDescent="0.25">
      <c r="N13" s="8" t="s">
        <v>6</v>
      </c>
    </row>
    <row r="14" spans="1:14" s="63" customFormat="1" x14ac:dyDescent="0.25">
      <c r="A14" s="112" t="s">
        <v>10</v>
      </c>
      <c r="B14" s="113" t="s">
        <v>11</v>
      </c>
      <c r="C14" s="116" t="s">
        <v>156</v>
      </c>
      <c r="D14" s="117"/>
      <c r="E14" s="118"/>
      <c r="F14" s="113" t="s">
        <v>119</v>
      </c>
      <c r="G14" s="113"/>
      <c r="H14" s="113"/>
      <c r="I14" s="113" t="s">
        <v>131</v>
      </c>
      <c r="J14" s="113"/>
      <c r="K14" s="113"/>
      <c r="L14" s="120" t="s">
        <v>121</v>
      </c>
      <c r="M14" s="120" t="s">
        <v>122</v>
      </c>
      <c r="N14" s="120" t="s">
        <v>123</v>
      </c>
    </row>
    <row r="15" spans="1:14" s="65" customFormat="1" ht="45" x14ac:dyDescent="0.25">
      <c r="A15" s="112"/>
      <c r="B15" s="113"/>
      <c r="C15" s="62" t="s">
        <v>164</v>
      </c>
      <c r="D15" s="62" t="s">
        <v>20</v>
      </c>
      <c r="E15" s="64" t="s">
        <v>125</v>
      </c>
      <c r="F15" s="62" t="s">
        <v>164</v>
      </c>
      <c r="G15" s="62" t="s">
        <v>20</v>
      </c>
      <c r="H15" s="64" t="s">
        <v>126</v>
      </c>
      <c r="I15" s="62" t="s">
        <v>164</v>
      </c>
      <c r="J15" s="62" t="s">
        <v>20</v>
      </c>
      <c r="K15" s="64" t="s">
        <v>127</v>
      </c>
      <c r="L15" s="121"/>
      <c r="M15" s="121"/>
      <c r="N15" s="121"/>
    </row>
    <row r="16" spans="1:14" s="87" customFormat="1" ht="12.75" x14ac:dyDescent="0.2">
      <c r="A16" s="84">
        <v>1</v>
      </c>
      <c r="B16" s="84">
        <v>2</v>
      </c>
      <c r="C16" s="85">
        <v>3</v>
      </c>
      <c r="D16" s="85"/>
      <c r="E16" s="86"/>
      <c r="F16" s="85">
        <v>5</v>
      </c>
      <c r="G16" s="85">
        <v>6</v>
      </c>
      <c r="H16" s="86">
        <v>7</v>
      </c>
      <c r="I16" s="85">
        <v>8</v>
      </c>
      <c r="J16" s="85">
        <v>9</v>
      </c>
      <c r="K16" s="86">
        <v>10</v>
      </c>
      <c r="L16" s="85"/>
      <c r="M16" s="85"/>
      <c r="N16" s="85"/>
    </row>
    <row r="17" spans="1:14" x14ac:dyDescent="0.25">
      <c r="A17" s="2">
        <v>1</v>
      </c>
      <c r="B17" s="34" t="s">
        <v>50</v>
      </c>
      <c r="C17" s="6">
        <v>10</v>
      </c>
      <c r="D17" s="6"/>
      <c r="E17" s="17">
        <v>10</v>
      </c>
      <c r="F17" s="6">
        <v>10</v>
      </c>
      <c r="G17" s="6">
        <f>H17-F17</f>
        <v>0</v>
      </c>
      <c r="H17" s="17">
        <v>10</v>
      </c>
      <c r="I17" s="6">
        <v>10</v>
      </c>
      <c r="J17" s="6">
        <f>K17-I17</f>
        <v>0</v>
      </c>
      <c r="K17" s="17">
        <v>10</v>
      </c>
      <c r="L17" s="6">
        <v>10</v>
      </c>
      <c r="M17" s="6">
        <v>10</v>
      </c>
      <c r="N17" s="6">
        <v>10</v>
      </c>
    </row>
    <row r="18" spans="1:14" x14ac:dyDescent="0.25">
      <c r="A18" s="2">
        <v>2</v>
      </c>
      <c r="B18" s="4"/>
      <c r="C18" s="6"/>
      <c r="D18" s="6"/>
      <c r="E18" s="17"/>
      <c r="F18" s="6"/>
      <c r="G18" s="6">
        <f t="shared" ref="G18:G19" si="0">H18-F18</f>
        <v>0</v>
      </c>
      <c r="H18" s="17"/>
      <c r="I18" s="6"/>
      <c r="J18" s="6">
        <f t="shared" ref="J18:J19" si="1">K18-I18</f>
        <v>0</v>
      </c>
      <c r="K18" s="17"/>
      <c r="L18" s="6"/>
      <c r="M18" s="6"/>
      <c r="N18" s="6"/>
    </row>
    <row r="19" spans="1:14" x14ac:dyDescent="0.25">
      <c r="A19" s="3"/>
      <c r="B19" s="4"/>
      <c r="C19" s="6"/>
      <c r="D19" s="6"/>
      <c r="E19" s="17"/>
      <c r="F19" s="6"/>
      <c r="G19" s="6">
        <f t="shared" si="0"/>
        <v>0</v>
      </c>
      <c r="H19" s="17"/>
      <c r="I19" s="6"/>
      <c r="J19" s="6">
        <f t="shared" si="1"/>
        <v>0</v>
      </c>
      <c r="K19" s="17"/>
      <c r="L19" s="6"/>
      <c r="M19" s="6"/>
      <c r="N19" s="6"/>
    </row>
    <row r="20" spans="1:14" s="12" customFormat="1" ht="14.25" x14ac:dyDescent="0.2">
      <c r="A20" s="9"/>
      <c r="B20" s="10" t="s">
        <v>9</v>
      </c>
      <c r="C20" s="11">
        <f t="shared" ref="C20:N20" si="2">SUM(C17:C19)</f>
        <v>10</v>
      </c>
      <c r="D20" s="11">
        <f t="shared" si="2"/>
        <v>0</v>
      </c>
      <c r="E20" s="11">
        <f t="shared" si="2"/>
        <v>10</v>
      </c>
      <c r="F20" s="11">
        <f t="shared" si="2"/>
        <v>10</v>
      </c>
      <c r="G20" s="11">
        <f t="shared" si="2"/>
        <v>0</v>
      </c>
      <c r="H20" s="11">
        <f t="shared" si="2"/>
        <v>10</v>
      </c>
      <c r="I20" s="11">
        <f t="shared" si="2"/>
        <v>10</v>
      </c>
      <c r="J20" s="11">
        <f t="shared" si="2"/>
        <v>0</v>
      </c>
      <c r="K20" s="11">
        <f t="shared" si="2"/>
        <v>10</v>
      </c>
      <c r="L20" s="11">
        <f t="shared" si="2"/>
        <v>10</v>
      </c>
      <c r="M20" s="11">
        <f t="shared" si="2"/>
        <v>10</v>
      </c>
      <c r="N20" s="11">
        <f t="shared" si="2"/>
        <v>10</v>
      </c>
    </row>
    <row r="21" spans="1:14" x14ac:dyDescent="0.25">
      <c r="B21" s="5"/>
      <c r="C21" s="7"/>
      <c r="D21" s="7"/>
      <c r="E21" s="7"/>
      <c r="F21" s="7"/>
      <c r="G21" s="7"/>
      <c r="H21" s="7"/>
      <c r="I21" s="7"/>
      <c r="J21" s="7"/>
      <c r="K21" s="7"/>
    </row>
    <row r="22" spans="1:14" x14ac:dyDescent="0.25">
      <c r="B22" s="5"/>
    </row>
    <row r="23" spans="1:14" ht="33" customHeight="1" x14ac:dyDescent="0.25">
      <c r="B23" s="75" t="s">
        <v>175</v>
      </c>
      <c r="C23" s="79">
        <f>C20+F20+I20+L20+M20+N20</f>
        <v>60</v>
      </c>
      <c r="D23" s="7"/>
      <c r="E23" s="7"/>
    </row>
    <row r="24" spans="1:14" ht="18" customHeight="1" x14ac:dyDescent="0.25">
      <c r="B24" s="75" t="s">
        <v>176</v>
      </c>
      <c r="C24" s="79">
        <f>D20+G20+J20</f>
        <v>0</v>
      </c>
      <c r="D24" s="7"/>
      <c r="E24" s="7"/>
    </row>
    <row r="25" spans="1:14" ht="30.75" customHeight="1" x14ac:dyDescent="0.25">
      <c r="B25" s="75" t="s">
        <v>186</v>
      </c>
      <c r="C25" s="79">
        <f>C23+C24</f>
        <v>60</v>
      </c>
      <c r="D25" s="7"/>
      <c r="E25" s="7"/>
      <c r="F25" s="7"/>
    </row>
    <row r="26" spans="1:14" ht="29.25" customHeight="1" x14ac:dyDescent="0.25">
      <c r="B26" s="5"/>
      <c r="C26" s="7"/>
      <c r="D26" s="7"/>
      <c r="E26" s="7"/>
      <c r="F26" s="7"/>
    </row>
    <row r="27" spans="1:14" ht="45" customHeight="1" x14ac:dyDescent="0.25">
      <c r="B27" s="130" t="s">
        <v>189</v>
      </c>
      <c r="C27" s="130"/>
      <c r="J27" s="1" t="s">
        <v>111</v>
      </c>
    </row>
    <row r="28" spans="1:14" ht="32.25" customHeight="1" x14ac:dyDescent="0.25">
      <c r="B28" s="5"/>
      <c r="C28" s="7"/>
      <c r="D28" s="7"/>
      <c r="E28" s="7"/>
      <c r="F28" s="7"/>
    </row>
    <row r="29" spans="1:14" x14ac:dyDescent="0.25">
      <c r="B29" s="5"/>
    </row>
    <row r="30" spans="1:14" x14ac:dyDescent="0.25">
      <c r="B30" s="5"/>
    </row>
    <row r="31" spans="1:14" x14ac:dyDescent="0.25">
      <c r="B31" s="5"/>
    </row>
    <row r="32" spans="1:14" x14ac:dyDescent="0.25">
      <c r="B32" s="5"/>
    </row>
    <row r="33" spans="2:2" x14ac:dyDescent="0.25">
      <c r="B33" s="5"/>
    </row>
    <row r="34" spans="2:2" x14ac:dyDescent="0.25">
      <c r="B34" s="5"/>
    </row>
    <row r="35" spans="2:2" x14ac:dyDescent="0.25">
      <c r="B35" s="5"/>
    </row>
    <row r="36" spans="2:2" x14ac:dyDescent="0.25">
      <c r="B36" s="5"/>
    </row>
    <row r="37" spans="2:2" x14ac:dyDescent="0.25">
      <c r="B37" s="5"/>
    </row>
    <row r="38" spans="2:2" x14ac:dyDescent="0.25">
      <c r="B38" s="5"/>
    </row>
    <row r="39" spans="2:2" x14ac:dyDescent="0.25">
      <c r="B39" s="5"/>
    </row>
    <row r="40" spans="2:2" x14ac:dyDescent="0.25">
      <c r="B40" s="5"/>
    </row>
    <row r="41" spans="2:2" x14ac:dyDescent="0.25">
      <c r="B41" s="5"/>
    </row>
  </sheetData>
  <mergeCells count="9">
    <mergeCell ref="B27:C27"/>
    <mergeCell ref="L14:L15"/>
    <mergeCell ref="M14:M15"/>
    <mergeCell ref="N14:N15"/>
    <mergeCell ref="A14:A15"/>
    <mergeCell ref="B14:B15"/>
    <mergeCell ref="F14:H14"/>
    <mergeCell ref="I14:K14"/>
    <mergeCell ref="C14:E14"/>
  </mergeCells>
  <pageMargins left="0.25" right="0.2" top="0.74803149606299213" bottom="0.74803149606299213" header="0.31496062992125984" footer="0.31496062992125984"/>
  <pageSetup paperSize="9" scale="7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6" tint="0.39997558519241921"/>
    <pageSetUpPr fitToPage="1"/>
  </sheetPr>
  <dimension ref="A1:M44"/>
  <sheetViews>
    <sheetView topLeftCell="A16" workbookViewId="0">
      <selection activeCell="H31" sqref="H31"/>
    </sheetView>
  </sheetViews>
  <sheetFormatPr defaultRowHeight="15" x14ac:dyDescent="0.25"/>
  <cols>
    <col min="1" max="1" width="6.42578125" style="1" customWidth="1"/>
    <col min="2" max="2" width="48.7109375" style="1" customWidth="1"/>
    <col min="3" max="3" width="11.42578125" style="1" customWidth="1"/>
    <col min="4" max="4" width="13.28515625" style="1" customWidth="1"/>
    <col min="5" max="8" width="11.7109375" style="1" customWidth="1"/>
    <col min="9" max="9" width="12" style="1" customWidth="1"/>
    <col min="10" max="10" width="15.42578125" style="1" customWidth="1"/>
    <col min="11" max="11" width="14.28515625" style="1" customWidth="1"/>
    <col min="12" max="12" width="14" style="1" customWidth="1"/>
    <col min="13" max="13" width="11.7109375" style="1" customWidth="1"/>
    <col min="14" max="14" width="11.42578125" style="1" customWidth="1"/>
    <col min="15" max="16384" width="9.140625" style="1"/>
  </cols>
  <sheetData>
    <row r="1" spans="1:13" x14ac:dyDescent="0.25">
      <c r="B1" s="1" t="s">
        <v>15</v>
      </c>
      <c r="L1" s="1" t="s">
        <v>19</v>
      </c>
    </row>
    <row r="2" spans="1:13" x14ac:dyDescent="0.25">
      <c r="B2" s="1" t="s">
        <v>16</v>
      </c>
      <c r="L2" s="1" t="s">
        <v>86</v>
      </c>
    </row>
    <row r="3" spans="1:13" x14ac:dyDescent="0.25">
      <c r="B3" s="1" t="s">
        <v>17</v>
      </c>
      <c r="L3" s="1" t="s">
        <v>17</v>
      </c>
    </row>
    <row r="4" spans="1:13" x14ac:dyDescent="0.25">
      <c r="B4" s="1" t="s">
        <v>18</v>
      </c>
      <c r="L4" s="1" t="s">
        <v>18</v>
      </c>
    </row>
    <row r="5" spans="1:13" x14ac:dyDescent="0.25">
      <c r="B5" s="1" t="s">
        <v>85</v>
      </c>
      <c r="L5" s="1" t="s">
        <v>105</v>
      </c>
    </row>
    <row r="6" spans="1:13" x14ac:dyDescent="0.25">
      <c r="B6" s="1" t="s">
        <v>89</v>
      </c>
      <c r="L6" s="1" t="s">
        <v>90</v>
      </c>
    </row>
    <row r="7" spans="1:13" ht="29.25" customHeight="1" x14ac:dyDescent="0.25">
      <c r="B7" s="122" t="s">
        <v>0</v>
      </c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26"/>
    </row>
    <row r="8" spans="1:13" ht="20.25" customHeight="1" x14ac:dyDescent="0.25">
      <c r="B8" s="123" t="s">
        <v>51</v>
      </c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</row>
    <row r="9" spans="1:13" x14ac:dyDescent="0.25">
      <c r="C9" s="1" t="s">
        <v>21</v>
      </c>
    </row>
    <row r="10" spans="1:13" x14ac:dyDescent="0.25">
      <c r="C10" s="1" t="s">
        <v>56</v>
      </c>
    </row>
    <row r="11" spans="1:13" x14ac:dyDescent="0.25">
      <c r="C11" s="1" t="s">
        <v>88</v>
      </c>
    </row>
    <row r="13" spans="1:13" x14ac:dyDescent="0.25">
      <c r="M13" s="8" t="s">
        <v>6</v>
      </c>
    </row>
    <row r="14" spans="1:13" x14ac:dyDescent="0.25">
      <c r="A14" s="124" t="s">
        <v>10</v>
      </c>
      <c r="B14" s="124" t="s">
        <v>11</v>
      </c>
      <c r="C14" s="124">
        <v>2018</v>
      </c>
      <c r="D14" s="124">
        <v>2019</v>
      </c>
      <c r="E14" s="125" t="s">
        <v>1</v>
      </c>
      <c r="F14" s="125">
        <v>2021</v>
      </c>
      <c r="G14" s="126">
        <v>2022</v>
      </c>
      <c r="H14" s="124" t="s">
        <v>96</v>
      </c>
      <c r="I14" s="124"/>
      <c r="J14" s="124"/>
      <c r="K14" s="124" t="s">
        <v>5</v>
      </c>
      <c r="L14" s="124"/>
      <c r="M14" s="124"/>
    </row>
    <row r="15" spans="1:13" s="5" customFormat="1" ht="45" x14ac:dyDescent="0.25">
      <c r="A15" s="124"/>
      <c r="B15" s="124"/>
      <c r="C15" s="124"/>
      <c r="D15" s="124"/>
      <c r="E15" s="125"/>
      <c r="F15" s="125"/>
      <c r="G15" s="127"/>
      <c r="H15" s="4" t="s">
        <v>91</v>
      </c>
      <c r="I15" s="4" t="s">
        <v>20</v>
      </c>
      <c r="J15" s="18" t="s">
        <v>4</v>
      </c>
      <c r="K15" s="4" t="s">
        <v>91</v>
      </c>
      <c r="L15" s="4" t="s">
        <v>20</v>
      </c>
      <c r="M15" s="18" t="s">
        <v>80</v>
      </c>
    </row>
    <row r="16" spans="1:13" s="47" customFormat="1" x14ac:dyDescent="0.25">
      <c r="A16" s="48">
        <v>1</v>
      </c>
      <c r="B16" s="48">
        <v>2</v>
      </c>
      <c r="C16" s="48">
        <v>3</v>
      </c>
      <c r="D16" s="48">
        <v>4</v>
      </c>
      <c r="E16" s="49">
        <v>5</v>
      </c>
      <c r="F16" s="49">
        <v>6</v>
      </c>
      <c r="G16" s="49" t="s">
        <v>98</v>
      </c>
      <c r="H16" s="49" t="s">
        <v>99</v>
      </c>
      <c r="I16" s="49" t="s">
        <v>100</v>
      </c>
      <c r="J16" s="50" t="s">
        <v>101</v>
      </c>
      <c r="K16" s="49" t="s">
        <v>102</v>
      </c>
      <c r="L16" s="49" t="s">
        <v>103</v>
      </c>
      <c r="M16" s="50" t="s">
        <v>104</v>
      </c>
    </row>
    <row r="17" spans="1:13" ht="30" x14ac:dyDescent="0.25">
      <c r="A17" s="3">
        <v>1</v>
      </c>
      <c r="B17" s="4" t="s">
        <v>52</v>
      </c>
      <c r="C17" s="23">
        <v>0</v>
      </c>
      <c r="D17" s="23">
        <v>0</v>
      </c>
      <c r="E17" s="6">
        <v>0</v>
      </c>
      <c r="F17" s="6"/>
      <c r="G17" s="6"/>
      <c r="H17" s="6"/>
      <c r="I17" s="6">
        <f>J17-H17</f>
        <v>0</v>
      </c>
      <c r="J17" s="17"/>
      <c r="K17" s="6">
        <v>0</v>
      </c>
      <c r="L17" s="6">
        <f>M17-K17</f>
        <v>0</v>
      </c>
      <c r="M17" s="17">
        <v>0</v>
      </c>
    </row>
    <row r="18" spans="1:13" ht="30.75" customHeight="1" x14ac:dyDescent="0.25">
      <c r="A18" s="3">
        <v>2</v>
      </c>
      <c r="B18" s="4" t="s">
        <v>53</v>
      </c>
      <c r="C18" s="23">
        <v>28073.3</v>
      </c>
      <c r="D18" s="23">
        <v>4433.3999999999996</v>
      </c>
      <c r="E18" s="6">
        <v>1951.1</v>
      </c>
      <c r="F18" s="6">
        <v>4417.3</v>
      </c>
      <c r="G18" s="6">
        <v>55281</v>
      </c>
      <c r="H18" s="6">
        <v>28011.1</v>
      </c>
      <c r="I18" s="6">
        <f>J18-H18</f>
        <v>6115.9000000000015</v>
      </c>
      <c r="J18" s="17">
        <v>34127</v>
      </c>
      <c r="K18" s="6">
        <v>32000</v>
      </c>
      <c r="L18" s="6">
        <f>M18-K18</f>
        <v>-1000</v>
      </c>
      <c r="M18" s="17">
        <v>31000</v>
      </c>
    </row>
    <row r="19" spans="1:13" s="16" customFormat="1" x14ac:dyDescent="0.25">
      <c r="A19" s="14"/>
      <c r="B19" s="22" t="s">
        <v>54</v>
      </c>
      <c r="C19" s="24">
        <f>6266+19842.2</f>
        <v>26108.2</v>
      </c>
      <c r="D19" s="24"/>
      <c r="E19" s="15"/>
      <c r="F19" s="15"/>
      <c r="G19" s="15">
        <f>1809.6+43430.1</f>
        <v>45239.7</v>
      </c>
      <c r="H19" s="15">
        <f>970.4+23290.7</f>
        <v>24261.100000000002</v>
      </c>
      <c r="I19" s="6">
        <f>J19-H19</f>
        <v>0</v>
      </c>
      <c r="J19" s="21">
        <v>24261.1</v>
      </c>
      <c r="K19" s="15">
        <f>1068+25632</f>
        <v>26700</v>
      </c>
      <c r="L19" s="6">
        <f>M19-K19</f>
        <v>0</v>
      </c>
      <c r="M19" s="21">
        <v>26700</v>
      </c>
    </row>
    <row r="20" spans="1:13" ht="60" x14ac:dyDescent="0.25">
      <c r="A20" s="3">
        <v>4</v>
      </c>
      <c r="B20" s="4" t="s">
        <v>55</v>
      </c>
      <c r="C20" s="23">
        <v>1303.3</v>
      </c>
      <c r="D20" s="23">
        <v>421.1</v>
      </c>
      <c r="E20" s="6">
        <v>612.70000000000005</v>
      </c>
      <c r="F20" s="6">
        <v>2418.3000000000002</v>
      </c>
      <c r="G20" s="6">
        <v>1328</v>
      </c>
      <c r="H20" s="6">
        <v>1000</v>
      </c>
      <c r="I20" s="6">
        <f>J20-H20</f>
        <v>-500</v>
      </c>
      <c r="J20" s="17">
        <v>500</v>
      </c>
      <c r="K20" s="6">
        <v>1000</v>
      </c>
      <c r="L20" s="6">
        <f>M20-K20</f>
        <v>-1000</v>
      </c>
      <c r="M20" s="17"/>
    </row>
    <row r="21" spans="1:13" x14ac:dyDescent="0.25">
      <c r="A21" s="3">
        <v>5</v>
      </c>
      <c r="B21" s="4"/>
      <c r="C21" s="23"/>
      <c r="D21" s="23"/>
      <c r="E21" s="6"/>
      <c r="F21" s="6"/>
      <c r="G21" s="6"/>
      <c r="H21" s="6"/>
      <c r="I21" s="6"/>
      <c r="J21" s="17"/>
      <c r="K21" s="6"/>
      <c r="L21" s="6"/>
      <c r="M21" s="17"/>
    </row>
    <row r="22" spans="1:13" x14ac:dyDescent="0.25">
      <c r="A22" s="3">
        <v>6</v>
      </c>
      <c r="B22" s="4"/>
      <c r="C22" s="23"/>
      <c r="D22" s="23"/>
      <c r="E22" s="6"/>
      <c r="F22" s="6"/>
      <c r="G22" s="6"/>
      <c r="H22" s="6"/>
      <c r="I22" s="6"/>
      <c r="J22" s="17"/>
      <c r="K22" s="6"/>
      <c r="L22" s="6"/>
      <c r="M22" s="17"/>
    </row>
    <row r="23" spans="1:13" s="12" customFormat="1" ht="14.25" x14ac:dyDescent="0.2">
      <c r="A23" s="9"/>
      <c r="B23" s="10" t="s">
        <v>9</v>
      </c>
      <c r="C23" s="25">
        <f>C17+C18+C20</f>
        <v>29376.6</v>
      </c>
      <c r="D23" s="25">
        <f t="shared" ref="D23:M23" si="0">D17+D18+D20</f>
        <v>4854.5</v>
      </c>
      <c r="E23" s="25">
        <f t="shared" si="0"/>
        <v>2563.8000000000002</v>
      </c>
      <c r="F23" s="25">
        <f t="shared" si="0"/>
        <v>6835.6</v>
      </c>
      <c r="G23" s="25">
        <f t="shared" si="0"/>
        <v>56609</v>
      </c>
      <c r="H23" s="25">
        <f t="shared" si="0"/>
        <v>29011.1</v>
      </c>
      <c r="I23" s="25">
        <f t="shared" si="0"/>
        <v>5615.9000000000015</v>
      </c>
      <c r="J23" s="25">
        <f t="shared" si="0"/>
        <v>34627</v>
      </c>
      <c r="K23" s="25">
        <f t="shared" si="0"/>
        <v>33000</v>
      </c>
      <c r="L23" s="25">
        <f t="shared" si="0"/>
        <v>-2000</v>
      </c>
      <c r="M23" s="25">
        <f t="shared" si="0"/>
        <v>31000</v>
      </c>
    </row>
    <row r="24" spans="1:13" x14ac:dyDescent="0.25">
      <c r="B24" s="5"/>
      <c r="C24" s="5"/>
      <c r="D24" s="5"/>
      <c r="E24" s="7"/>
      <c r="F24" s="7"/>
      <c r="G24" s="7"/>
      <c r="H24" s="7"/>
      <c r="I24" s="7"/>
      <c r="J24" s="7"/>
      <c r="K24" s="7"/>
      <c r="L24" s="7"/>
      <c r="M24" s="7"/>
    </row>
    <row r="25" spans="1:13" x14ac:dyDescent="0.25">
      <c r="B25" s="5"/>
      <c r="C25" s="5"/>
      <c r="D25" s="5"/>
    </row>
    <row r="26" spans="1:13" ht="62.25" customHeight="1" x14ac:dyDescent="0.25">
      <c r="B26" s="4" t="s">
        <v>92</v>
      </c>
      <c r="C26" s="23">
        <f>C23+D23+E23+F23+G23+H23+K23</f>
        <v>162250.6</v>
      </c>
      <c r="D26" s="5"/>
      <c r="E26" s="7"/>
      <c r="F26" s="7"/>
      <c r="G26" s="7"/>
    </row>
    <row r="27" spans="1:13" ht="38.25" customHeight="1" x14ac:dyDescent="0.25">
      <c r="B27" s="4" t="s">
        <v>79</v>
      </c>
      <c r="C27" s="23">
        <f>I23+L23</f>
        <v>3615.9000000000015</v>
      </c>
      <c r="D27" s="5"/>
      <c r="E27" s="7"/>
      <c r="F27" s="7"/>
      <c r="G27" s="7"/>
    </row>
    <row r="28" spans="1:13" ht="41.25" customHeight="1" x14ac:dyDescent="0.25">
      <c r="B28" s="4" t="s">
        <v>14</v>
      </c>
      <c r="C28" s="23">
        <f>C26+C27</f>
        <v>165866.5</v>
      </c>
      <c r="D28" s="5"/>
      <c r="E28" s="7"/>
      <c r="F28" s="7"/>
      <c r="G28" s="7"/>
      <c r="H28" s="7"/>
    </row>
    <row r="29" spans="1:13" ht="41.25" customHeight="1" x14ac:dyDescent="0.25">
      <c r="B29" s="5"/>
      <c r="C29" s="5"/>
      <c r="D29" s="5"/>
      <c r="E29" s="7"/>
      <c r="F29" s="7"/>
      <c r="G29" s="7"/>
      <c r="H29" s="7"/>
    </row>
    <row r="30" spans="1:13" x14ac:dyDescent="0.25">
      <c r="B30" s="1" t="s">
        <v>106</v>
      </c>
    </row>
    <row r="31" spans="1:13" ht="32.25" customHeight="1" x14ac:dyDescent="0.25">
      <c r="B31" s="5" t="s">
        <v>41</v>
      </c>
      <c r="C31" s="5"/>
      <c r="D31" s="5"/>
      <c r="E31" s="7"/>
      <c r="F31" s="7"/>
      <c r="G31" s="7"/>
      <c r="H31" s="7"/>
      <c r="L31" s="8" t="s">
        <v>97</v>
      </c>
    </row>
    <row r="32" spans="1:13" x14ac:dyDescent="0.25">
      <c r="B32" s="5"/>
      <c r="C32" s="5"/>
      <c r="D32" s="5"/>
    </row>
    <row r="33" spans="2:4" x14ac:dyDescent="0.25">
      <c r="B33" s="5"/>
      <c r="C33" s="5"/>
      <c r="D33" s="5"/>
    </row>
    <row r="34" spans="2:4" x14ac:dyDescent="0.25">
      <c r="B34" s="5"/>
      <c r="C34" s="5"/>
      <c r="D34" s="5"/>
    </row>
    <row r="35" spans="2:4" x14ac:dyDescent="0.25">
      <c r="B35" s="5"/>
      <c r="C35" s="5"/>
      <c r="D35" s="5"/>
    </row>
    <row r="36" spans="2:4" x14ac:dyDescent="0.25">
      <c r="B36" s="5"/>
      <c r="C36" s="5"/>
      <c r="D36" s="5"/>
    </row>
    <row r="37" spans="2:4" x14ac:dyDescent="0.25">
      <c r="B37" s="5"/>
      <c r="C37" s="5"/>
      <c r="D37" s="5"/>
    </row>
    <row r="38" spans="2:4" x14ac:dyDescent="0.25">
      <c r="B38" s="5"/>
      <c r="C38" s="5"/>
      <c r="D38" s="5"/>
    </row>
    <row r="39" spans="2:4" x14ac:dyDescent="0.25">
      <c r="B39" s="5"/>
      <c r="C39" s="5"/>
      <c r="D39" s="5"/>
    </row>
    <row r="40" spans="2:4" x14ac:dyDescent="0.25">
      <c r="B40" s="5"/>
      <c r="C40" s="5"/>
      <c r="D40" s="5"/>
    </row>
    <row r="41" spans="2:4" x14ac:dyDescent="0.25">
      <c r="B41" s="5"/>
      <c r="C41" s="5"/>
      <c r="D41" s="5"/>
    </row>
    <row r="42" spans="2:4" x14ac:dyDescent="0.25">
      <c r="B42" s="5"/>
      <c r="C42" s="5"/>
      <c r="D42" s="5"/>
    </row>
    <row r="43" spans="2:4" x14ac:dyDescent="0.25">
      <c r="B43" s="5"/>
      <c r="C43" s="5"/>
      <c r="D43" s="5"/>
    </row>
    <row r="44" spans="2:4" x14ac:dyDescent="0.25">
      <c r="B44" s="5"/>
      <c r="C44" s="5"/>
      <c r="D44" s="5"/>
    </row>
  </sheetData>
  <mergeCells count="11">
    <mergeCell ref="B7:L7"/>
    <mergeCell ref="B8:M8"/>
    <mergeCell ref="D14:D15"/>
    <mergeCell ref="A14:A15"/>
    <mergeCell ref="B14:B15"/>
    <mergeCell ref="E14:E15"/>
    <mergeCell ref="H14:J14"/>
    <mergeCell ref="K14:M14"/>
    <mergeCell ref="C14:C15"/>
    <mergeCell ref="F14:F15"/>
    <mergeCell ref="G14:G1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  <pageSetUpPr fitToPage="1"/>
  </sheetPr>
  <dimension ref="A1:N48"/>
  <sheetViews>
    <sheetView topLeftCell="A19" workbookViewId="0">
      <selection activeCell="Q20" sqref="Q20"/>
    </sheetView>
  </sheetViews>
  <sheetFormatPr defaultRowHeight="15" x14ac:dyDescent="0.25"/>
  <cols>
    <col min="1" max="1" width="3.85546875" style="1" customWidth="1"/>
    <col min="2" max="2" width="48.5703125" style="1" customWidth="1"/>
    <col min="3" max="3" width="13" style="1" customWidth="1"/>
    <col min="4" max="4" width="11.28515625" style="1" customWidth="1"/>
    <col min="5" max="5" width="12.42578125" style="1" customWidth="1"/>
    <col min="6" max="6" width="13" style="1" customWidth="1"/>
    <col min="7" max="7" width="11.28515625" style="1" customWidth="1"/>
    <col min="8" max="8" width="12.42578125" style="1" customWidth="1"/>
    <col min="9" max="9" width="13" style="1" customWidth="1"/>
    <col min="10" max="10" width="11.28515625" style="1" customWidth="1"/>
    <col min="11" max="11" width="12.42578125" style="1" customWidth="1"/>
    <col min="12" max="14" width="11.28515625" style="1" customWidth="1"/>
    <col min="15" max="16384" width="9.140625" style="1"/>
  </cols>
  <sheetData>
    <row r="1" spans="1:14" x14ac:dyDescent="0.25">
      <c r="B1" s="1" t="s">
        <v>15</v>
      </c>
      <c r="L1" s="1" t="s">
        <v>19</v>
      </c>
    </row>
    <row r="2" spans="1:14" x14ac:dyDescent="0.25">
      <c r="B2" s="1" t="s">
        <v>16</v>
      </c>
      <c r="L2" s="1" t="s">
        <v>94</v>
      </c>
    </row>
    <row r="3" spans="1:14" x14ac:dyDescent="0.25">
      <c r="B3" s="1" t="s">
        <v>17</v>
      </c>
      <c r="L3" s="1" t="s">
        <v>81</v>
      </c>
    </row>
    <row r="4" spans="1:14" x14ac:dyDescent="0.25">
      <c r="B4" s="1" t="s">
        <v>18</v>
      </c>
      <c r="L4" s="1" t="s">
        <v>18</v>
      </c>
    </row>
    <row r="5" spans="1:14" x14ac:dyDescent="0.25">
      <c r="B5" s="1" t="s">
        <v>110</v>
      </c>
      <c r="L5" s="1" t="s">
        <v>114</v>
      </c>
    </row>
    <row r="6" spans="1:14" x14ac:dyDescent="0.25">
      <c r="B6" s="1" t="s">
        <v>169</v>
      </c>
      <c r="L6" s="1" t="s">
        <v>115</v>
      </c>
    </row>
    <row r="7" spans="1:14" ht="29.25" customHeight="1" x14ac:dyDescent="0.25">
      <c r="C7" s="110" t="s">
        <v>0</v>
      </c>
      <c r="D7" s="110"/>
      <c r="E7" s="110"/>
      <c r="F7" s="110"/>
      <c r="G7" s="110"/>
      <c r="H7" s="110"/>
      <c r="I7" s="110"/>
      <c r="J7" s="110"/>
      <c r="K7" s="110"/>
      <c r="L7" s="110"/>
    </row>
    <row r="8" spans="1:14" ht="20.25" customHeight="1" x14ac:dyDescent="0.25">
      <c r="C8" s="129" t="s">
        <v>187</v>
      </c>
      <c r="D8" s="129"/>
      <c r="E8" s="129"/>
      <c r="F8" s="129"/>
      <c r="G8" s="129"/>
      <c r="H8" s="129"/>
      <c r="I8" s="129"/>
      <c r="J8" s="129"/>
      <c r="K8" s="129"/>
    </row>
    <row r="9" spans="1:14" x14ac:dyDescent="0.25">
      <c r="C9" s="1" t="s">
        <v>21</v>
      </c>
    </row>
    <row r="10" spans="1:14" x14ac:dyDescent="0.25">
      <c r="C10" s="1" t="s">
        <v>157</v>
      </c>
    </row>
    <row r="11" spans="1:14" x14ac:dyDescent="0.25">
      <c r="C11" s="1" t="s">
        <v>136</v>
      </c>
    </row>
    <row r="13" spans="1:14" x14ac:dyDescent="0.25">
      <c r="N13" s="8" t="s">
        <v>6</v>
      </c>
    </row>
    <row r="14" spans="1:14" s="96" customFormat="1" x14ac:dyDescent="0.25">
      <c r="A14" s="112" t="s">
        <v>10</v>
      </c>
      <c r="B14" s="113" t="s">
        <v>11</v>
      </c>
      <c r="C14" s="116" t="s">
        <v>118</v>
      </c>
      <c r="D14" s="117"/>
      <c r="E14" s="118"/>
      <c r="F14" s="113" t="s">
        <v>119</v>
      </c>
      <c r="G14" s="113"/>
      <c r="H14" s="113"/>
      <c r="I14" s="113" t="s">
        <v>131</v>
      </c>
      <c r="J14" s="113"/>
      <c r="K14" s="113"/>
      <c r="L14" s="120" t="s">
        <v>121</v>
      </c>
      <c r="M14" s="120" t="s">
        <v>122</v>
      </c>
      <c r="N14" s="120" t="s">
        <v>123</v>
      </c>
    </row>
    <row r="15" spans="1:14" s="97" customFormat="1" ht="45" x14ac:dyDescent="0.25">
      <c r="A15" s="112"/>
      <c r="B15" s="113"/>
      <c r="C15" s="62" t="s">
        <v>164</v>
      </c>
      <c r="D15" s="62" t="s">
        <v>20</v>
      </c>
      <c r="E15" s="64" t="s">
        <v>125</v>
      </c>
      <c r="F15" s="62" t="s">
        <v>164</v>
      </c>
      <c r="G15" s="62" t="s">
        <v>20</v>
      </c>
      <c r="H15" s="64" t="s">
        <v>126</v>
      </c>
      <c r="I15" s="62" t="s">
        <v>164</v>
      </c>
      <c r="J15" s="62" t="s">
        <v>20</v>
      </c>
      <c r="K15" s="64" t="s">
        <v>127</v>
      </c>
      <c r="L15" s="121"/>
      <c r="M15" s="121"/>
      <c r="N15" s="121"/>
    </row>
    <row r="16" spans="1:14" s="87" customFormat="1" ht="12.75" x14ac:dyDescent="0.2">
      <c r="A16" s="84">
        <v>1</v>
      </c>
      <c r="B16" s="84">
        <v>2</v>
      </c>
      <c r="C16" s="85">
        <v>3</v>
      </c>
      <c r="D16" s="85">
        <v>4</v>
      </c>
      <c r="E16" s="86">
        <v>5</v>
      </c>
      <c r="F16" s="85">
        <v>6</v>
      </c>
      <c r="G16" s="85">
        <v>7</v>
      </c>
      <c r="H16" s="86">
        <v>8</v>
      </c>
      <c r="I16" s="85">
        <v>9</v>
      </c>
      <c r="J16" s="85">
        <v>10</v>
      </c>
      <c r="K16" s="86">
        <v>11</v>
      </c>
      <c r="L16" s="85">
        <v>12</v>
      </c>
      <c r="M16" s="85">
        <v>13</v>
      </c>
      <c r="N16" s="85">
        <v>14</v>
      </c>
    </row>
    <row r="17" spans="1:14" ht="16.5" customHeight="1" x14ac:dyDescent="0.25">
      <c r="A17" s="74">
        <v>1</v>
      </c>
      <c r="B17" s="75" t="s">
        <v>57</v>
      </c>
      <c r="C17" s="6">
        <v>5000</v>
      </c>
      <c r="D17" s="6">
        <f>E17-C17</f>
        <v>0</v>
      </c>
      <c r="E17" s="17">
        <v>5000</v>
      </c>
      <c r="F17" s="6">
        <v>5000</v>
      </c>
      <c r="G17" s="6">
        <f>H17-F17</f>
        <v>0</v>
      </c>
      <c r="H17" s="17">
        <v>5000</v>
      </c>
      <c r="I17" s="6">
        <v>5000</v>
      </c>
      <c r="J17" s="6">
        <f>K17-I17</f>
        <v>0</v>
      </c>
      <c r="K17" s="17">
        <v>5000</v>
      </c>
      <c r="L17" s="6">
        <v>5000</v>
      </c>
      <c r="M17" s="6">
        <v>5000</v>
      </c>
      <c r="N17" s="6">
        <v>5000</v>
      </c>
    </row>
    <row r="18" spans="1:14" x14ac:dyDescent="0.25">
      <c r="A18" s="74">
        <v>2</v>
      </c>
      <c r="B18" s="75" t="s">
        <v>58</v>
      </c>
      <c r="C18" s="6">
        <v>400</v>
      </c>
      <c r="D18" s="6">
        <f t="shared" ref="D18:D25" si="0">E18-C18</f>
        <v>-50</v>
      </c>
      <c r="E18" s="17">
        <v>350</v>
      </c>
      <c r="F18" s="6">
        <v>400</v>
      </c>
      <c r="G18" s="6">
        <f t="shared" ref="G18:G25" si="1">H18-F18</f>
        <v>-50</v>
      </c>
      <c r="H18" s="17">
        <v>350</v>
      </c>
      <c r="I18" s="6">
        <v>400</v>
      </c>
      <c r="J18" s="6">
        <f t="shared" ref="J18:J25" si="2">K18-I18</f>
        <v>-50</v>
      </c>
      <c r="K18" s="17">
        <v>350</v>
      </c>
      <c r="L18" s="6">
        <v>400</v>
      </c>
      <c r="M18" s="6">
        <v>400</v>
      </c>
      <c r="N18" s="6">
        <v>400</v>
      </c>
    </row>
    <row r="19" spans="1:14" ht="30" x14ac:dyDescent="0.25">
      <c r="A19" s="74">
        <v>3</v>
      </c>
      <c r="B19" s="75" t="s">
        <v>59</v>
      </c>
      <c r="C19" s="6">
        <v>15.9</v>
      </c>
      <c r="D19" s="6">
        <f t="shared" si="0"/>
        <v>730.1</v>
      </c>
      <c r="E19" s="17">
        <v>746</v>
      </c>
      <c r="F19" s="6">
        <v>15.9</v>
      </c>
      <c r="G19" s="6">
        <f t="shared" si="1"/>
        <v>6325.5</v>
      </c>
      <c r="H19" s="17">
        <v>6341.4</v>
      </c>
      <c r="I19" s="6">
        <v>3115.9</v>
      </c>
      <c r="J19" s="6">
        <f t="shared" si="2"/>
        <v>-1654.5</v>
      </c>
      <c r="K19" s="17">
        <v>1461.4</v>
      </c>
      <c r="L19" s="6">
        <v>32.200000000000003</v>
      </c>
      <c r="M19" s="6">
        <v>28.9</v>
      </c>
      <c r="N19" s="6">
        <v>15.9</v>
      </c>
    </row>
    <row r="20" spans="1:14" ht="45" x14ac:dyDescent="0.25">
      <c r="A20" s="74">
        <v>4</v>
      </c>
      <c r="B20" s="75" t="s">
        <v>60</v>
      </c>
      <c r="C20" s="6">
        <v>70961.100000000006</v>
      </c>
      <c r="D20" s="6">
        <f t="shared" si="0"/>
        <v>14154.099999999991</v>
      </c>
      <c r="E20" s="17">
        <v>85115.199999999997</v>
      </c>
      <c r="F20" s="6">
        <v>70961.100000000006</v>
      </c>
      <c r="G20" s="6">
        <f t="shared" si="1"/>
        <v>14154.099999999991</v>
      </c>
      <c r="H20" s="17">
        <v>85115.199999999997</v>
      </c>
      <c r="I20" s="6">
        <v>70961.100000000006</v>
      </c>
      <c r="J20" s="6">
        <f t="shared" si="2"/>
        <v>14154.099999999991</v>
      </c>
      <c r="K20" s="17">
        <v>85115.199999999997</v>
      </c>
      <c r="L20" s="6">
        <v>70961.100000000006</v>
      </c>
      <c r="M20" s="6">
        <v>70961.100000000006</v>
      </c>
      <c r="N20" s="6">
        <v>70961.100000000006</v>
      </c>
    </row>
    <row r="21" spans="1:14" x14ac:dyDescent="0.25">
      <c r="A21" s="74">
        <v>5</v>
      </c>
      <c r="B21" s="75" t="s">
        <v>61</v>
      </c>
      <c r="C21" s="6">
        <v>88509.8</v>
      </c>
      <c r="D21" s="6">
        <f t="shared" si="0"/>
        <v>11891.800000000003</v>
      </c>
      <c r="E21" s="17">
        <v>100401.60000000001</v>
      </c>
      <c r="F21" s="6">
        <v>88496.2</v>
      </c>
      <c r="G21" s="6">
        <f t="shared" si="1"/>
        <v>11809.5</v>
      </c>
      <c r="H21" s="17">
        <v>100305.7</v>
      </c>
      <c r="I21" s="6">
        <v>88496.2</v>
      </c>
      <c r="J21" s="6">
        <f t="shared" si="2"/>
        <v>11795.5</v>
      </c>
      <c r="K21" s="17">
        <v>100291.7</v>
      </c>
      <c r="L21" s="6">
        <v>88496.2</v>
      </c>
      <c r="M21" s="6">
        <v>88496.2</v>
      </c>
      <c r="N21" s="6">
        <v>88496.2</v>
      </c>
    </row>
    <row r="22" spans="1:14" ht="30" x14ac:dyDescent="0.25">
      <c r="A22" s="74">
        <v>6</v>
      </c>
      <c r="B22" s="75" t="s">
        <v>62</v>
      </c>
      <c r="C22" s="6">
        <v>1783.7</v>
      </c>
      <c r="D22" s="6">
        <f t="shared" si="0"/>
        <v>810.39999999999986</v>
      </c>
      <c r="E22" s="17">
        <f>433.7+2160.4</f>
        <v>2594.1</v>
      </c>
      <c r="F22" s="6">
        <v>3535.4</v>
      </c>
      <c r="G22" s="6">
        <f t="shared" si="1"/>
        <v>914.79999999999973</v>
      </c>
      <c r="H22" s="17">
        <f>3994+456.2</f>
        <v>4450.2</v>
      </c>
      <c r="I22" s="6">
        <f>3325</f>
        <v>3325</v>
      </c>
      <c r="J22" s="6">
        <f t="shared" si="2"/>
        <v>750.19999999999982</v>
      </c>
      <c r="K22" s="17">
        <f>4025+50.2</f>
        <v>4075.2</v>
      </c>
      <c r="L22" s="6">
        <v>3150</v>
      </c>
      <c r="M22" s="6">
        <v>900</v>
      </c>
      <c r="N22" s="6">
        <v>400</v>
      </c>
    </row>
    <row r="23" spans="1:14" s="16" customFormat="1" x14ac:dyDescent="0.25">
      <c r="A23" s="101"/>
      <c r="B23" s="100" t="s">
        <v>63</v>
      </c>
      <c r="C23" s="15">
        <f>84.9+301.1</f>
        <v>386</v>
      </c>
      <c r="D23" s="6">
        <f t="shared" si="0"/>
        <v>0</v>
      </c>
      <c r="E23" s="21">
        <v>386</v>
      </c>
      <c r="F23" s="15">
        <f>89.3+316.7</f>
        <v>406</v>
      </c>
      <c r="G23" s="6">
        <f t="shared" si="1"/>
        <v>0</v>
      </c>
      <c r="H23" s="21">
        <v>406</v>
      </c>
      <c r="I23" s="15"/>
      <c r="J23" s="6">
        <f t="shared" si="2"/>
        <v>0</v>
      </c>
      <c r="K23" s="21"/>
      <c r="L23" s="15"/>
      <c r="M23" s="15"/>
      <c r="N23" s="15"/>
    </row>
    <row r="24" spans="1:14" x14ac:dyDescent="0.25">
      <c r="A24" s="74">
        <v>7</v>
      </c>
      <c r="B24" s="75" t="s">
        <v>64</v>
      </c>
      <c r="C24" s="6">
        <v>3000</v>
      </c>
      <c r="D24" s="6">
        <f t="shared" si="0"/>
        <v>-300</v>
      </c>
      <c r="E24" s="17">
        <v>2700</v>
      </c>
      <c r="F24" s="6">
        <v>3000</v>
      </c>
      <c r="G24" s="6">
        <f t="shared" si="1"/>
        <v>-300</v>
      </c>
      <c r="H24" s="17">
        <v>2700</v>
      </c>
      <c r="I24" s="6">
        <v>3000</v>
      </c>
      <c r="J24" s="6">
        <f t="shared" si="2"/>
        <v>-300</v>
      </c>
      <c r="K24" s="17">
        <v>2700</v>
      </c>
      <c r="L24" s="6">
        <v>3000</v>
      </c>
      <c r="M24" s="6">
        <v>3000</v>
      </c>
      <c r="N24" s="6">
        <v>3000</v>
      </c>
    </row>
    <row r="25" spans="1:14" ht="30" x14ac:dyDescent="0.25">
      <c r="A25" s="74">
        <v>8</v>
      </c>
      <c r="B25" s="75" t="s">
        <v>65</v>
      </c>
      <c r="C25" s="6">
        <v>1861.5</v>
      </c>
      <c r="D25" s="6">
        <f t="shared" si="0"/>
        <v>5</v>
      </c>
      <c r="E25" s="17">
        <v>1866.5</v>
      </c>
      <c r="F25" s="6">
        <v>1861.5</v>
      </c>
      <c r="G25" s="6">
        <f t="shared" si="1"/>
        <v>5</v>
      </c>
      <c r="H25" s="17">
        <v>1866.5</v>
      </c>
      <c r="I25" s="6">
        <v>1861.5</v>
      </c>
      <c r="J25" s="6">
        <f t="shared" si="2"/>
        <v>5</v>
      </c>
      <c r="K25" s="17">
        <v>1866.5</v>
      </c>
      <c r="L25" s="6">
        <v>1861.5</v>
      </c>
      <c r="M25" s="6">
        <v>1861.5</v>
      </c>
      <c r="N25" s="6">
        <v>1861.5</v>
      </c>
    </row>
    <row r="26" spans="1:14" x14ac:dyDescent="0.25">
      <c r="A26" s="3"/>
      <c r="B26" s="4"/>
      <c r="C26" s="6"/>
      <c r="D26" s="6"/>
      <c r="E26" s="17"/>
      <c r="F26" s="6"/>
      <c r="G26" s="6">
        <f t="shared" ref="G26" si="3">H26-F26</f>
        <v>0</v>
      </c>
      <c r="H26" s="17"/>
      <c r="I26" s="6"/>
      <c r="J26" s="6">
        <f t="shared" ref="J26" si="4">K26-I26</f>
        <v>0</v>
      </c>
      <c r="K26" s="17"/>
      <c r="L26" s="6"/>
      <c r="M26" s="6"/>
      <c r="N26" s="6"/>
    </row>
    <row r="27" spans="1:14" s="12" customFormat="1" ht="14.25" x14ac:dyDescent="0.2">
      <c r="A27" s="9"/>
      <c r="B27" s="10" t="s">
        <v>9</v>
      </c>
      <c r="C27" s="11">
        <f t="shared" ref="C27:H27" si="5">C17+C18+C19+C20+C21+C22+C24+C25</f>
        <v>171532</v>
      </c>
      <c r="D27" s="11">
        <f t="shared" si="5"/>
        <v>27241.399999999994</v>
      </c>
      <c r="E27" s="11">
        <f t="shared" si="5"/>
        <v>198773.4</v>
      </c>
      <c r="F27" s="11">
        <f t="shared" si="5"/>
        <v>173270.1</v>
      </c>
      <c r="G27" s="11">
        <f t="shared" si="5"/>
        <v>32858.899999999994</v>
      </c>
      <c r="H27" s="11">
        <f t="shared" si="5"/>
        <v>206129</v>
      </c>
      <c r="I27" s="11">
        <f>I17+I18+I19+I20+I21+I22+I24+I25</f>
        <v>176159.7</v>
      </c>
      <c r="J27" s="11">
        <f t="shared" ref="J27:N27" si="6">J17+J18+J19+J20+J21+J22+J24+J25</f>
        <v>24700.299999999992</v>
      </c>
      <c r="K27" s="11">
        <f t="shared" si="6"/>
        <v>200860</v>
      </c>
      <c r="L27" s="11">
        <f t="shared" si="6"/>
        <v>172901</v>
      </c>
      <c r="M27" s="11">
        <f t="shared" si="6"/>
        <v>170647.7</v>
      </c>
      <c r="N27" s="11">
        <f t="shared" si="6"/>
        <v>170134.7</v>
      </c>
    </row>
    <row r="28" spans="1:14" x14ac:dyDescent="0.25">
      <c r="B28" s="5"/>
      <c r="C28" s="7"/>
      <c r="D28" s="7"/>
      <c r="E28" s="7"/>
      <c r="F28" s="7"/>
      <c r="G28" s="7"/>
      <c r="H28" s="7"/>
      <c r="I28" s="7"/>
      <c r="J28" s="7"/>
      <c r="K28" s="7"/>
    </row>
    <row r="29" spans="1:14" x14ac:dyDescent="0.25">
      <c r="B29" s="5"/>
    </row>
    <row r="30" spans="1:14" ht="32.25" customHeight="1" x14ac:dyDescent="0.25">
      <c r="B30" s="75" t="s">
        <v>188</v>
      </c>
      <c r="C30" s="79">
        <f>C27+F27+I27+L27+M27+N27</f>
        <v>1034645.2</v>
      </c>
      <c r="D30" s="7"/>
      <c r="E30" s="7"/>
    </row>
    <row r="31" spans="1:14" ht="16.5" customHeight="1" x14ac:dyDescent="0.25">
      <c r="B31" s="75" t="s">
        <v>176</v>
      </c>
      <c r="C31" s="79">
        <f>D27+G27+J27</f>
        <v>84800.599999999977</v>
      </c>
      <c r="D31" s="7"/>
      <c r="E31" s="7"/>
    </row>
    <row r="32" spans="1:14" ht="31.5" customHeight="1" x14ac:dyDescent="0.25">
      <c r="B32" s="75" t="s">
        <v>177</v>
      </c>
      <c r="C32" s="79">
        <f>C30+C31</f>
        <v>1119445.7999999998</v>
      </c>
      <c r="D32" s="7"/>
      <c r="E32" s="7"/>
      <c r="F32" s="7"/>
    </row>
    <row r="33" spans="2:10" ht="41.25" customHeight="1" x14ac:dyDescent="0.25">
      <c r="B33" s="5"/>
      <c r="C33" s="7"/>
      <c r="D33" s="7"/>
      <c r="E33" s="7"/>
      <c r="F33" s="7"/>
    </row>
    <row r="34" spans="2:10" ht="45" customHeight="1" x14ac:dyDescent="0.25">
      <c r="B34" s="130" t="s">
        <v>189</v>
      </c>
      <c r="C34" s="130"/>
      <c r="J34" s="1" t="s">
        <v>111</v>
      </c>
    </row>
    <row r="35" spans="2:10" ht="13.5" customHeight="1" x14ac:dyDescent="0.25">
      <c r="B35" s="5"/>
      <c r="C35" s="7"/>
      <c r="D35" s="7"/>
      <c r="E35" s="7"/>
      <c r="F35" s="7"/>
    </row>
    <row r="36" spans="2:10" x14ac:dyDescent="0.25">
      <c r="B36" s="5"/>
    </row>
    <row r="37" spans="2:10" x14ac:dyDescent="0.25">
      <c r="B37" s="5"/>
    </row>
    <row r="38" spans="2:10" x14ac:dyDescent="0.25">
      <c r="B38" s="5"/>
    </row>
    <row r="39" spans="2:10" x14ac:dyDescent="0.25">
      <c r="B39" s="5"/>
    </row>
    <row r="40" spans="2:10" x14ac:dyDescent="0.25">
      <c r="B40" s="5"/>
    </row>
    <row r="41" spans="2:10" x14ac:dyDescent="0.25">
      <c r="B41" s="5"/>
    </row>
    <row r="42" spans="2:10" x14ac:dyDescent="0.25">
      <c r="B42" s="5"/>
    </row>
    <row r="43" spans="2:10" x14ac:dyDescent="0.25">
      <c r="B43" s="5"/>
    </row>
    <row r="44" spans="2:10" x14ac:dyDescent="0.25">
      <c r="B44" s="5"/>
    </row>
    <row r="45" spans="2:10" x14ac:dyDescent="0.25">
      <c r="B45" s="5"/>
    </row>
    <row r="46" spans="2:10" x14ac:dyDescent="0.25">
      <c r="B46" s="5"/>
    </row>
    <row r="47" spans="2:10" x14ac:dyDescent="0.25">
      <c r="B47" s="5"/>
    </row>
    <row r="48" spans="2:10" x14ac:dyDescent="0.25">
      <c r="B48" s="5"/>
    </row>
  </sheetData>
  <mergeCells count="11">
    <mergeCell ref="B34:C34"/>
    <mergeCell ref="L14:L15"/>
    <mergeCell ref="M14:M15"/>
    <mergeCell ref="N14:N15"/>
    <mergeCell ref="C8:K8"/>
    <mergeCell ref="C7:L7"/>
    <mergeCell ref="A14:A15"/>
    <mergeCell ref="B14:B15"/>
    <mergeCell ref="F14:H14"/>
    <mergeCell ref="I14:K14"/>
    <mergeCell ref="C14:E14"/>
  </mergeCells>
  <pageMargins left="0.3" right="0.27" top="0.74803149606299213" bottom="0.74803149606299213" header="0.31496062992125984" footer="0.31496062992125984"/>
  <pageSetup paperSize="9" scale="6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00"/>
    <pageSetUpPr fitToPage="1"/>
  </sheetPr>
  <dimension ref="A1:N55"/>
  <sheetViews>
    <sheetView topLeftCell="A16" workbookViewId="0">
      <selection activeCell="J38" sqref="J38"/>
    </sheetView>
  </sheetViews>
  <sheetFormatPr defaultRowHeight="15" x14ac:dyDescent="0.25"/>
  <cols>
    <col min="1" max="1" width="4.140625" style="1" customWidth="1"/>
    <col min="2" max="2" width="62.28515625" style="1" customWidth="1"/>
    <col min="3" max="3" width="12.28515625" style="1" customWidth="1"/>
    <col min="4" max="4" width="11" style="1" customWidth="1"/>
    <col min="5" max="5" width="11.7109375" style="1" customWidth="1"/>
    <col min="6" max="6" width="12.28515625" style="1" customWidth="1"/>
    <col min="7" max="7" width="11" style="1" customWidth="1"/>
    <col min="8" max="8" width="15.42578125" style="1" customWidth="1"/>
    <col min="9" max="9" width="12.28515625" style="1" customWidth="1"/>
    <col min="10" max="10" width="11" style="1" customWidth="1"/>
    <col min="11" max="11" width="11.7109375" style="1" customWidth="1"/>
    <col min="12" max="14" width="11" style="1" customWidth="1"/>
    <col min="15" max="16384" width="9.140625" style="1"/>
  </cols>
  <sheetData>
    <row r="1" spans="1:14" x14ac:dyDescent="0.25">
      <c r="B1" s="1" t="s">
        <v>15</v>
      </c>
      <c r="K1" s="1" t="s">
        <v>19</v>
      </c>
    </row>
    <row r="2" spans="1:14" x14ac:dyDescent="0.25">
      <c r="B2" s="1" t="s">
        <v>16</v>
      </c>
      <c r="K2" s="1" t="s">
        <v>94</v>
      </c>
    </row>
    <row r="3" spans="1:14" x14ac:dyDescent="0.25">
      <c r="B3" s="1" t="s">
        <v>17</v>
      </c>
      <c r="K3" s="1" t="s">
        <v>17</v>
      </c>
    </row>
    <row r="4" spans="1:14" x14ac:dyDescent="0.25">
      <c r="B4" s="1" t="s">
        <v>18</v>
      </c>
      <c r="K4" s="1" t="s">
        <v>18</v>
      </c>
    </row>
    <row r="5" spans="1:14" x14ac:dyDescent="0.25">
      <c r="B5" s="1" t="s">
        <v>138</v>
      </c>
      <c r="K5" s="1" t="s">
        <v>112</v>
      </c>
    </row>
    <row r="6" spans="1:14" x14ac:dyDescent="0.25">
      <c r="B6" s="1" t="s">
        <v>169</v>
      </c>
      <c r="K6" s="1" t="s">
        <v>115</v>
      </c>
    </row>
    <row r="7" spans="1:14" ht="29.25" customHeight="1" x14ac:dyDescent="0.25">
      <c r="C7" s="1" t="s">
        <v>0</v>
      </c>
      <c r="J7" s="26"/>
      <c r="K7" s="26"/>
    </row>
    <row r="8" spans="1:14" ht="20.25" customHeight="1" x14ac:dyDescent="0.25">
      <c r="C8" s="12" t="s">
        <v>160</v>
      </c>
      <c r="D8" s="12"/>
      <c r="E8" s="12"/>
      <c r="F8" s="12"/>
      <c r="G8" s="12"/>
      <c r="H8" s="12"/>
      <c r="I8" s="12"/>
      <c r="J8" s="27"/>
      <c r="K8" s="27"/>
    </row>
    <row r="9" spans="1:14" x14ac:dyDescent="0.25">
      <c r="C9" s="1" t="s">
        <v>21</v>
      </c>
    </row>
    <row r="10" spans="1:14" x14ac:dyDescent="0.25">
      <c r="C10" s="1" t="s">
        <v>158</v>
      </c>
    </row>
    <row r="11" spans="1:14" x14ac:dyDescent="0.25">
      <c r="C11" s="1" t="s">
        <v>136</v>
      </c>
    </row>
    <row r="13" spans="1:14" x14ac:dyDescent="0.25">
      <c r="N13" s="8" t="s">
        <v>6</v>
      </c>
    </row>
    <row r="14" spans="1:14" s="96" customFormat="1" x14ac:dyDescent="0.25">
      <c r="A14" s="112" t="s">
        <v>10</v>
      </c>
      <c r="B14" s="113" t="s">
        <v>11</v>
      </c>
      <c r="C14" s="116" t="s">
        <v>118</v>
      </c>
      <c r="D14" s="117"/>
      <c r="E14" s="118"/>
      <c r="F14" s="113" t="s">
        <v>119</v>
      </c>
      <c r="G14" s="113"/>
      <c r="H14" s="113"/>
      <c r="I14" s="113" t="s">
        <v>131</v>
      </c>
      <c r="J14" s="113"/>
      <c r="K14" s="113"/>
      <c r="L14" s="120" t="s">
        <v>121</v>
      </c>
      <c r="M14" s="120" t="s">
        <v>122</v>
      </c>
      <c r="N14" s="120" t="s">
        <v>123</v>
      </c>
    </row>
    <row r="15" spans="1:14" s="65" customFormat="1" ht="45" x14ac:dyDescent="0.25">
      <c r="A15" s="112"/>
      <c r="B15" s="113"/>
      <c r="C15" s="62" t="s">
        <v>164</v>
      </c>
      <c r="D15" s="62" t="s">
        <v>20</v>
      </c>
      <c r="E15" s="64" t="s">
        <v>4</v>
      </c>
      <c r="F15" s="62" t="s">
        <v>164</v>
      </c>
      <c r="G15" s="62" t="s">
        <v>20</v>
      </c>
      <c r="H15" s="64" t="s">
        <v>126</v>
      </c>
      <c r="I15" s="62" t="s">
        <v>164</v>
      </c>
      <c r="J15" s="62" t="s">
        <v>20</v>
      </c>
      <c r="K15" s="64" t="s">
        <v>127</v>
      </c>
      <c r="L15" s="121"/>
      <c r="M15" s="121"/>
      <c r="N15" s="121"/>
    </row>
    <row r="16" spans="1:14" s="87" customFormat="1" ht="12.75" x14ac:dyDescent="0.2">
      <c r="A16" s="84">
        <v>1</v>
      </c>
      <c r="B16" s="84">
        <v>2</v>
      </c>
      <c r="C16" s="85">
        <v>3</v>
      </c>
      <c r="D16" s="85">
        <v>4</v>
      </c>
      <c r="E16" s="86">
        <v>5</v>
      </c>
      <c r="F16" s="85">
        <v>6</v>
      </c>
      <c r="G16" s="85">
        <v>7</v>
      </c>
      <c r="H16" s="86">
        <v>8</v>
      </c>
      <c r="I16" s="85">
        <v>9</v>
      </c>
      <c r="J16" s="85">
        <v>10</v>
      </c>
      <c r="K16" s="86">
        <v>11</v>
      </c>
      <c r="L16" s="85">
        <v>12</v>
      </c>
      <c r="M16" s="85">
        <v>13</v>
      </c>
      <c r="N16" s="85">
        <v>14</v>
      </c>
    </row>
    <row r="17" spans="1:14" s="32" customFormat="1" x14ac:dyDescent="0.25">
      <c r="A17" s="69">
        <v>1</v>
      </c>
      <c r="B17" s="66" t="s">
        <v>66</v>
      </c>
      <c r="C17" s="37">
        <v>737</v>
      </c>
      <c r="D17" s="37">
        <f>E17-C17</f>
        <v>1252.3</v>
      </c>
      <c r="E17" s="38">
        <v>1989.3</v>
      </c>
      <c r="F17" s="37">
        <v>737</v>
      </c>
      <c r="G17" s="37">
        <f>H17-F17</f>
        <v>252.29999999999995</v>
      </c>
      <c r="H17" s="38">
        <v>989.3</v>
      </c>
      <c r="I17" s="37">
        <v>837</v>
      </c>
      <c r="J17" s="37">
        <f>K17-I17</f>
        <v>152.29999999999995</v>
      </c>
      <c r="K17" s="38">
        <v>989.3</v>
      </c>
      <c r="L17" s="37">
        <v>837</v>
      </c>
      <c r="M17" s="37">
        <v>837</v>
      </c>
      <c r="N17" s="37">
        <v>837</v>
      </c>
    </row>
    <row r="18" spans="1:14" s="32" customFormat="1" ht="30" x14ac:dyDescent="0.25">
      <c r="A18" s="69">
        <v>2</v>
      </c>
      <c r="B18" s="66" t="s">
        <v>159</v>
      </c>
      <c r="C18" s="37">
        <v>2102.4</v>
      </c>
      <c r="D18" s="37">
        <f t="shared" ref="D18:D32" si="0">E18-C18</f>
        <v>386.90000000000009</v>
      </c>
      <c r="E18" s="38">
        <v>2489.3000000000002</v>
      </c>
      <c r="F18" s="37">
        <v>2102.4</v>
      </c>
      <c r="G18" s="37">
        <f t="shared" ref="G18:G32" si="1">H18-F18</f>
        <v>386.90000000000009</v>
      </c>
      <c r="H18" s="38">
        <v>2489.3000000000002</v>
      </c>
      <c r="I18" s="37">
        <v>2102.4</v>
      </c>
      <c r="J18" s="37">
        <f t="shared" ref="J18:J32" si="2">K18-I18</f>
        <v>386.90000000000009</v>
      </c>
      <c r="K18" s="38">
        <v>2489.3000000000002</v>
      </c>
      <c r="L18" s="37">
        <v>2102.4</v>
      </c>
      <c r="M18" s="37">
        <v>2102.4</v>
      </c>
      <c r="N18" s="37">
        <v>2102.4</v>
      </c>
    </row>
    <row r="19" spans="1:14" s="32" customFormat="1" x14ac:dyDescent="0.25">
      <c r="A19" s="69">
        <v>3</v>
      </c>
      <c r="B19" s="66" t="s">
        <v>67</v>
      </c>
      <c r="C19" s="37">
        <v>7500</v>
      </c>
      <c r="D19" s="37">
        <f t="shared" si="0"/>
        <v>-4746</v>
      </c>
      <c r="E19" s="38">
        <v>2754</v>
      </c>
      <c r="F19" s="37">
        <v>9000</v>
      </c>
      <c r="G19" s="37">
        <f t="shared" si="1"/>
        <v>-4000</v>
      </c>
      <c r="H19" s="38">
        <v>5000</v>
      </c>
      <c r="I19" s="37">
        <v>9000</v>
      </c>
      <c r="J19" s="37">
        <f t="shared" si="2"/>
        <v>-3000</v>
      </c>
      <c r="K19" s="38">
        <v>6000</v>
      </c>
      <c r="L19" s="37">
        <v>9000</v>
      </c>
      <c r="M19" s="37">
        <v>9000</v>
      </c>
      <c r="N19" s="37">
        <v>9000</v>
      </c>
    </row>
    <row r="20" spans="1:14" s="32" customFormat="1" x14ac:dyDescent="0.25">
      <c r="A20" s="69">
        <v>5</v>
      </c>
      <c r="B20" s="66" t="s">
        <v>68</v>
      </c>
      <c r="C20" s="37">
        <v>2500</v>
      </c>
      <c r="D20" s="37">
        <f t="shared" si="0"/>
        <v>-500</v>
      </c>
      <c r="E20" s="38">
        <v>2000</v>
      </c>
      <c r="F20" s="37">
        <v>2500</v>
      </c>
      <c r="G20" s="37">
        <f t="shared" si="1"/>
        <v>-1500</v>
      </c>
      <c r="H20" s="38">
        <v>1000</v>
      </c>
      <c r="I20" s="37">
        <v>2500</v>
      </c>
      <c r="J20" s="37">
        <f t="shared" si="2"/>
        <v>-1500</v>
      </c>
      <c r="K20" s="38">
        <v>1000</v>
      </c>
      <c r="L20" s="37">
        <v>2500</v>
      </c>
      <c r="M20" s="37">
        <v>2500</v>
      </c>
      <c r="N20" s="37">
        <v>2500</v>
      </c>
    </row>
    <row r="21" spans="1:14" s="32" customFormat="1" x14ac:dyDescent="0.25">
      <c r="A21" s="69">
        <v>7</v>
      </c>
      <c r="B21" s="66" t="s">
        <v>69</v>
      </c>
      <c r="C21" s="37">
        <v>90000</v>
      </c>
      <c r="D21" s="37">
        <f t="shared" si="0"/>
        <v>-30000</v>
      </c>
      <c r="E21" s="38">
        <v>60000</v>
      </c>
      <c r="F21" s="37">
        <v>90000</v>
      </c>
      <c r="G21" s="37">
        <f t="shared" si="1"/>
        <v>-30000</v>
      </c>
      <c r="H21" s="38">
        <v>60000</v>
      </c>
      <c r="I21" s="37">
        <v>90000</v>
      </c>
      <c r="J21" s="37">
        <f t="shared" si="2"/>
        <v>-30000</v>
      </c>
      <c r="K21" s="38">
        <v>60000</v>
      </c>
      <c r="L21" s="37">
        <v>90000</v>
      </c>
      <c r="M21" s="37">
        <v>90000</v>
      </c>
      <c r="N21" s="37">
        <v>90000</v>
      </c>
    </row>
    <row r="22" spans="1:14" s="32" customFormat="1" x14ac:dyDescent="0.25">
      <c r="A22" s="69">
        <v>8</v>
      </c>
      <c r="B22" s="66" t="s">
        <v>70</v>
      </c>
      <c r="C22" s="37">
        <v>4500</v>
      </c>
      <c r="D22" s="37">
        <f t="shared" si="0"/>
        <v>5313.4</v>
      </c>
      <c r="E22" s="38">
        <v>9813.4</v>
      </c>
      <c r="F22" s="37">
        <v>4500</v>
      </c>
      <c r="G22" s="37">
        <f t="shared" si="1"/>
        <v>-580</v>
      </c>
      <c r="H22" s="38">
        <v>3920</v>
      </c>
      <c r="I22" s="37">
        <v>4500</v>
      </c>
      <c r="J22" s="37">
        <f t="shared" si="2"/>
        <v>-580</v>
      </c>
      <c r="K22" s="38">
        <v>3920</v>
      </c>
      <c r="L22" s="37">
        <v>4500</v>
      </c>
      <c r="M22" s="37">
        <v>4500</v>
      </c>
      <c r="N22" s="37">
        <v>4500</v>
      </c>
    </row>
    <row r="23" spans="1:14" s="32" customFormat="1" x14ac:dyDescent="0.25">
      <c r="A23" s="69">
        <v>9</v>
      </c>
      <c r="B23" s="66" t="s">
        <v>71</v>
      </c>
      <c r="C23" s="37">
        <v>18000</v>
      </c>
      <c r="D23" s="37">
        <f t="shared" si="0"/>
        <v>-500</v>
      </c>
      <c r="E23" s="38">
        <v>17500</v>
      </c>
      <c r="F23" s="37">
        <v>18000</v>
      </c>
      <c r="G23" s="37">
        <f t="shared" si="1"/>
        <v>-500</v>
      </c>
      <c r="H23" s="38">
        <v>17500</v>
      </c>
      <c r="I23" s="37">
        <v>18000</v>
      </c>
      <c r="J23" s="37">
        <f t="shared" si="2"/>
        <v>-500</v>
      </c>
      <c r="K23" s="38">
        <v>17500</v>
      </c>
      <c r="L23" s="37">
        <v>18000</v>
      </c>
      <c r="M23" s="37">
        <v>18000</v>
      </c>
      <c r="N23" s="37">
        <v>18000</v>
      </c>
    </row>
    <row r="24" spans="1:14" s="32" customFormat="1" x14ac:dyDescent="0.25">
      <c r="A24" s="69">
        <v>10</v>
      </c>
      <c r="B24" s="66" t="s">
        <v>72</v>
      </c>
      <c r="C24" s="37">
        <v>3000</v>
      </c>
      <c r="D24" s="37">
        <f t="shared" si="0"/>
        <v>0</v>
      </c>
      <c r="E24" s="38">
        <v>3000</v>
      </c>
      <c r="F24" s="37">
        <v>3000</v>
      </c>
      <c r="G24" s="37">
        <f t="shared" si="1"/>
        <v>0</v>
      </c>
      <c r="H24" s="38">
        <v>3000</v>
      </c>
      <c r="I24" s="37">
        <v>1844</v>
      </c>
      <c r="J24" s="37">
        <f t="shared" si="2"/>
        <v>1156</v>
      </c>
      <c r="K24" s="38">
        <v>3000</v>
      </c>
      <c r="L24" s="37">
        <v>1844</v>
      </c>
      <c r="M24" s="37">
        <v>1844</v>
      </c>
      <c r="N24" s="37">
        <v>1844</v>
      </c>
    </row>
    <row r="25" spans="1:14" s="32" customFormat="1" ht="30" x14ac:dyDescent="0.25">
      <c r="A25" s="69">
        <v>11</v>
      </c>
      <c r="B25" s="66" t="s">
        <v>73</v>
      </c>
      <c r="C25" s="37">
        <v>0</v>
      </c>
      <c r="D25" s="37">
        <f t="shared" si="0"/>
        <v>3000</v>
      </c>
      <c r="E25" s="38">
        <v>3000</v>
      </c>
      <c r="F25" s="37">
        <v>0</v>
      </c>
      <c r="G25" s="37">
        <f t="shared" si="1"/>
        <v>3000</v>
      </c>
      <c r="H25" s="38">
        <v>3000</v>
      </c>
      <c r="I25" s="37">
        <v>1800</v>
      </c>
      <c r="J25" s="37">
        <f t="shared" si="2"/>
        <v>1200</v>
      </c>
      <c r="K25" s="38">
        <v>3000</v>
      </c>
      <c r="L25" s="37">
        <v>1800</v>
      </c>
      <c r="M25" s="37">
        <v>1800</v>
      </c>
      <c r="N25" s="37">
        <v>1800</v>
      </c>
    </row>
    <row r="26" spans="1:14" s="32" customFormat="1" x14ac:dyDescent="0.25">
      <c r="A26" s="69">
        <v>12</v>
      </c>
      <c r="B26" s="66" t="s">
        <v>74</v>
      </c>
      <c r="C26" s="37">
        <v>0</v>
      </c>
      <c r="D26" s="37">
        <f t="shared" si="0"/>
        <v>950</v>
      </c>
      <c r="E26" s="38">
        <v>950</v>
      </c>
      <c r="F26" s="37">
        <v>0</v>
      </c>
      <c r="G26" s="37">
        <f t="shared" si="1"/>
        <v>500</v>
      </c>
      <c r="H26" s="38">
        <v>500</v>
      </c>
      <c r="I26" s="37">
        <v>400</v>
      </c>
      <c r="J26" s="37">
        <f t="shared" si="2"/>
        <v>100</v>
      </c>
      <c r="K26" s="38">
        <v>500</v>
      </c>
      <c r="L26" s="37">
        <v>400</v>
      </c>
      <c r="M26" s="37">
        <v>400</v>
      </c>
      <c r="N26" s="37">
        <v>400</v>
      </c>
    </row>
    <row r="27" spans="1:14" s="32" customFormat="1" x14ac:dyDescent="0.25">
      <c r="A27" s="69">
        <v>13</v>
      </c>
      <c r="B27" s="66" t="s">
        <v>75</v>
      </c>
      <c r="C27" s="37">
        <v>45000</v>
      </c>
      <c r="D27" s="37">
        <f t="shared" si="0"/>
        <v>10913.300000000003</v>
      </c>
      <c r="E27" s="38">
        <v>55913.3</v>
      </c>
      <c r="F27" s="37">
        <v>45000</v>
      </c>
      <c r="G27" s="37">
        <f t="shared" si="1"/>
        <v>10913.300000000003</v>
      </c>
      <c r="H27" s="38">
        <v>55913.3</v>
      </c>
      <c r="I27" s="37">
        <v>45000</v>
      </c>
      <c r="J27" s="37">
        <f t="shared" si="2"/>
        <v>10913.300000000003</v>
      </c>
      <c r="K27" s="38">
        <v>55913.3</v>
      </c>
      <c r="L27" s="37">
        <v>45000</v>
      </c>
      <c r="M27" s="37">
        <v>45000</v>
      </c>
      <c r="N27" s="37">
        <v>45000</v>
      </c>
    </row>
    <row r="28" spans="1:14" s="32" customFormat="1" x14ac:dyDescent="0.25">
      <c r="A28" s="69">
        <v>14</v>
      </c>
      <c r="B28" s="66" t="s">
        <v>23</v>
      </c>
      <c r="C28" s="37">
        <v>52638</v>
      </c>
      <c r="D28" s="37">
        <f t="shared" si="0"/>
        <v>-14440</v>
      </c>
      <c r="E28" s="38">
        <v>38198</v>
      </c>
      <c r="F28" s="37">
        <f>40811.8+11689.2</f>
        <v>52501</v>
      </c>
      <c r="G28" s="37">
        <f t="shared" si="1"/>
        <v>-14763.199999999997</v>
      </c>
      <c r="H28" s="38">
        <v>37737.800000000003</v>
      </c>
      <c r="I28" s="37">
        <f>40811.8+11689.2</f>
        <v>52501</v>
      </c>
      <c r="J28" s="37">
        <f t="shared" si="2"/>
        <v>-14563.199999999997</v>
      </c>
      <c r="K28" s="38">
        <v>37937.800000000003</v>
      </c>
      <c r="L28" s="37">
        <f>40811.8+11689.2</f>
        <v>52501</v>
      </c>
      <c r="M28" s="37">
        <f t="shared" ref="M28:N28" si="3">40811.8+11689.2</f>
        <v>52501</v>
      </c>
      <c r="N28" s="37">
        <f t="shared" si="3"/>
        <v>52501</v>
      </c>
    </row>
    <row r="29" spans="1:14" s="32" customFormat="1" x14ac:dyDescent="0.25">
      <c r="A29" s="69">
        <v>15</v>
      </c>
      <c r="B29" s="66" t="s">
        <v>76</v>
      </c>
      <c r="C29" s="37">
        <v>346.1</v>
      </c>
      <c r="D29" s="37">
        <f t="shared" si="0"/>
        <v>-46.100000000000023</v>
      </c>
      <c r="E29" s="38">
        <v>300</v>
      </c>
      <c r="F29" s="37">
        <v>346.1</v>
      </c>
      <c r="G29" s="37">
        <f t="shared" si="1"/>
        <v>-46.100000000000023</v>
      </c>
      <c r="H29" s="38">
        <v>300</v>
      </c>
      <c r="I29" s="37">
        <v>346.1</v>
      </c>
      <c r="J29" s="37">
        <f t="shared" si="2"/>
        <v>-46.100000000000023</v>
      </c>
      <c r="K29" s="38">
        <v>300</v>
      </c>
      <c r="L29" s="37">
        <v>346.1</v>
      </c>
      <c r="M29" s="37">
        <v>346.1</v>
      </c>
      <c r="N29" s="37">
        <v>346.1</v>
      </c>
    </row>
    <row r="30" spans="1:14" s="32" customFormat="1" ht="30" x14ac:dyDescent="0.25">
      <c r="A30" s="69">
        <v>16</v>
      </c>
      <c r="B30" s="66" t="s">
        <v>77</v>
      </c>
      <c r="C30" s="37">
        <v>500</v>
      </c>
      <c r="D30" s="37">
        <f t="shared" si="0"/>
        <v>0</v>
      </c>
      <c r="E30" s="38">
        <v>500</v>
      </c>
      <c r="F30" s="37">
        <v>500</v>
      </c>
      <c r="G30" s="37">
        <f t="shared" si="1"/>
        <v>0</v>
      </c>
      <c r="H30" s="38">
        <v>500</v>
      </c>
      <c r="I30" s="37">
        <v>500</v>
      </c>
      <c r="J30" s="37">
        <f t="shared" si="2"/>
        <v>0</v>
      </c>
      <c r="K30" s="38">
        <v>500</v>
      </c>
      <c r="L30" s="37">
        <v>500</v>
      </c>
      <c r="M30" s="37">
        <v>500</v>
      </c>
      <c r="N30" s="37">
        <v>500</v>
      </c>
    </row>
    <row r="31" spans="1:14" s="42" customFormat="1" x14ac:dyDescent="0.25">
      <c r="A31" s="69"/>
      <c r="B31" s="102" t="s">
        <v>78</v>
      </c>
      <c r="C31" s="40">
        <v>500</v>
      </c>
      <c r="D31" s="37">
        <f t="shared" si="0"/>
        <v>0</v>
      </c>
      <c r="E31" s="41">
        <v>500</v>
      </c>
      <c r="F31" s="40">
        <v>500</v>
      </c>
      <c r="G31" s="37">
        <f t="shared" si="1"/>
        <v>0</v>
      </c>
      <c r="H31" s="41">
        <v>500</v>
      </c>
      <c r="I31" s="40">
        <v>500</v>
      </c>
      <c r="J31" s="37">
        <f t="shared" si="2"/>
        <v>0</v>
      </c>
      <c r="K31" s="41">
        <v>500</v>
      </c>
      <c r="L31" s="40">
        <v>500</v>
      </c>
      <c r="M31" s="40">
        <v>500</v>
      </c>
      <c r="N31" s="40">
        <v>500</v>
      </c>
    </row>
    <row r="32" spans="1:14" s="32" customFormat="1" x14ac:dyDescent="0.25">
      <c r="A32" s="69">
        <v>17</v>
      </c>
      <c r="B32" s="66" t="s">
        <v>109</v>
      </c>
      <c r="C32" s="37">
        <v>4000</v>
      </c>
      <c r="D32" s="37">
        <f t="shared" si="0"/>
        <v>0</v>
      </c>
      <c r="E32" s="38">
        <v>4000</v>
      </c>
      <c r="F32" s="37">
        <v>4300</v>
      </c>
      <c r="G32" s="37">
        <f t="shared" si="1"/>
        <v>-350</v>
      </c>
      <c r="H32" s="38">
        <v>3950</v>
      </c>
      <c r="I32" s="37">
        <v>4300</v>
      </c>
      <c r="J32" s="37">
        <f t="shared" si="2"/>
        <v>-350</v>
      </c>
      <c r="K32" s="38">
        <v>3950</v>
      </c>
      <c r="L32" s="37">
        <v>4300</v>
      </c>
      <c r="M32" s="37">
        <v>4300</v>
      </c>
      <c r="N32" s="37">
        <v>4300</v>
      </c>
    </row>
    <row r="33" spans="1:14" x14ac:dyDescent="0.25">
      <c r="A33" s="3"/>
      <c r="B33" s="4"/>
      <c r="C33" s="6"/>
      <c r="D33" s="6"/>
      <c r="E33" s="17"/>
      <c r="F33" s="6"/>
      <c r="G33" s="6"/>
      <c r="H33" s="17"/>
      <c r="I33" s="6"/>
      <c r="J33" s="6"/>
      <c r="K33" s="17"/>
      <c r="L33" s="6"/>
      <c r="M33" s="6"/>
      <c r="N33" s="6"/>
    </row>
    <row r="34" spans="1:14" s="12" customFormat="1" ht="14.25" x14ac:dyDescent="0.2">
      <c r="A34" s="9"/>
      <c r="B34" s="10" t="s">
        <v>9</v>
      </c>
      <c r="C34" s="11">
        <f>SUM(C17:C30)+C32</f>
        <v>230823.5</v>
      </c>
      <c r="D34" s="11">
        <f t="shared" ref="D34:N34" si="4">SUM(D17:D30)+D32</f>
        <v>-28416.199999999997</v>
      </c>
      <c r="E34" s="11">
        <f t="shared" si="4"/>
        <v>202407.3</v>
      </c>
      <c r="F34" s="11">
        <f t="shared" si="4"/>
        <v>232486.5</v>
      </c>
      <c r="G34" s="11">
        <f t="shared" si="4"/>
        <v>-36686.799999999996</v>
      </c>
      <c r="H34" s="11">
        <f t="shared" si="4"/>
        <v>195799.7</v>
      </c>
      <c r="I34" s="11">
        <f t="shared" si="4"/>
        <v>233630.5</v>
      </c>
      <c r="J34" s="11">
        <f t="shared" si="4"/>
        <v>-36630.799999999996</v>
      </c>
      <c r="K34" s="11">
        <f t="shared" si="4"/>
        <v>196999.7</v>
      </c>
      <c r="L34" s="11">
        <f t="shared" si="4"/>
        <v>233630.5</v>
      </c>
      <c r="M34" s="11">
        <f t="shared" si="4"/>
        <v>233630.5</v>
      </c>
      <c r="N34" s="11">
        <f t="shared" si="4"/>
        <v>233630.5</v>
      </c>
    </row>
    <row r="35" spans="1:14" x14ac:dyDescent="0.25">
      <c r="B35" s="5"/>
      <c r="C35" s="7"/>
      <c r="D35" s="7"/>
      <c r="E35" s="7"/>
      <c r="F35" s="7"/>
      <c r="G35" s="7"/>
      <c r="H35" s="7"/>
      <c r="I35" s="7"/>
      <c r="J35" s="7"/>
      <c r="K35" s="7"/>
    </row>
    <row r="36" spans="1:14" x14ac:dyDescent="0.25">
      <c r="B36" s="5"/>
      <c r="C36" s="7"/>
      <c r="D36" s="7"/>
      <c r="E36" s="7"/>
      <c r="F36" s="7"/>
      <c r="I36" s="7"/>
      <c r="L36" s="7"/>
      <c r="M36" s="7"/>
      <c r="N36" s="7"/>
    </row>
    <row r="37" spans="1:14" ht="30.75" customHeight="1" x14ac:dyDescent="0.25">
      <c r="B37" s="75" t="s">
        <v>175</v>
      </c>
      <c r="C37" s="79">
        <f>C34+F34+I34+L34+M34+N34</f>
        <v>1397832</v>
      </c>
      <c r="D37" s="7"/>
      <c r="E37" s="7"/>
    </row>
    <row r="38" spans="1:14" ht="16.5" customHeight="1" x14ac:dyDescent="0.25">
      <c r="B38" s="75" t="s">
        <v>176</v>
      </c>
      <c r="C38" s="79">
        <f>D34+G34+J34</f>
        <v>-101733.79999999999</v>
      </c>
      <c r="D38" s="7"/>
      <c r="E38" s="7"/>
    </row>
    <row r="39" spans="1:14" ht="15.75" customHeight="1" x14ac:dyDescent="0.25">
      <c r="B39" s="75" t="s">
        <v>191</v>
      </c>
      <c r="C39" s="79">
        <f>C37+C38</f>
        <v>1296098.2</v>
      </c>
      <c r="D39" s="7"/>
      <c r="E39" s="7"/>
      <c r="F39" s="7"/>
    </row>
    <row r="40" spans="1:14" ht="12.75" customHeight="1" x14ac:dyDescent="0.25">
      <c r="B40" s="5"/>
      <c r="C40" s="7"/>
      <c r="D40" s="7"/>
      <c r="E40" s="7"/>
      <c r="F40" s="7"/>
    </row>
    <row r="41" spans="1:14" x14ac:dyDescent="0.25">
      <c r="B41" s="5"/>
    </row>
    <row r="42" spans="1:14" ht="30" x14ac:dyDescent="0.25">
      <c r="B42" s="5" t="s">
        <v>165</v>
      </c>
      <c r="K42" s="1" t="s">
        <v>148</v>
      </c>
    </row>
    <row r="43" spans="1:14" x14ac:dyDescent="0.25">
      <c r="B43" s="5"/>
    </row>
    <row r="44" spans="1:14" x14ac:dyDescent="0.25">
      <c r="B44" s="5"/>
    </row>
    <row r="45" spans="1:14" x14ac:dyDescent="0.25">
      <c r="B45" s="5"/>
    </row>
    <row r="46" spans="1:14" x14ac:dyDescent="0.25">
      <c r="B46" s="5"/>
    </row>
    <row r="47" spans="1:14" x14ac:dyDescent="0.25">
      <c r="B47" s="5"/>
    </row>
    <row r="48" spans="1:14" x14ac:dyDescent="0.25">
      <c r="B48" s="5"/>
    </row>
    <row r="49" spans="2:2" x14ac:dyDescent="0.25">
      <c r="B49" s="5"/>
    </row>
    <row r="50" spans="2:2" x14ac:dyDescent="0.25">
      <c r="B50" s="5"/>
    </row>
    <row r="51" spans="2:2" x14ac:dyDescent="0.25">
      <c r="B51" s="5"/>
    </row>
    <row r="52" spans="2:2" x14ac:dyDescent="0.25">
      <c r="B52" s="5"/>
    </row>
    <row r="53" spans="2:2" x14ac:dyDescent="0.25">
      <c r="B53" s="5"/>
    </row>
    <row r="54" spans="2:2" x14ac:dyDescent="0.25">
      <c r="B54" s="5"/>
    </row>
    <row r="55" spans="2:2" x14ac:dyDescent="0.25">
      <c r="B55" s="5"/>
    </row>
  </sheetData>
  <mergeCells count="8">
    <mergeCell ref="L14:L15"/>
    <mergeCell ref="M14:M15"/>
    <mergeCell ref="N14:N15"/>
    <mergeCell ref="C14:E14"/>
    <mergeCell ref="A14:A15"/>
    <mergeCell ref="B14:B15"/>
    <mergeCell ref="F14:H14"/>
    <mergeCell ref="I14:K14"/>
  </mergeCells>
  <pageMargins left="0.28000000000000003" right="0.26" top="0.74803149606299213" bottom="0.44" header="0.31496062992125984" footer="0.31496062992125984"/>
  <pageSetup paperSize="9" scale="6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>
      <selection activeCell="P31" sqref="P31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N42"/>
  <sheetViews>
    <sheetView workbookViewId="0">
      <selection activeCell="K11" sqref="K11"/>
    </sheetView>
  </sheetViews>
  <sheetFormatPr defaultRowHeight="15" x14ac:dyDescent="0.25"/>
  <cols>
    <col min="1" max="1" width="4.85546875" style="1" customWidth="1"/>
    <col min="2" max="2" width="55.5703125" style="1" customWidth="1"/>
    <col min="3" max="3" width="13.28515625" style="1" customWidth="1"/>
    <col min="4" max="4" width="11.140625" style="1" customWidth="1"/>
    <col min="5" max="5" width="11.85546875" style="1" customWidth="1"/>
    <col min="6" max="6" width="13.28515625" style="1" customWidth="1"/>
    <col min="7" max="7" width="11.140625" style="1" customWidth="1"/>
    <col min="8" max="8" width="11.85546875" style="1" customWidth="1"/>
    <col min="9" max="9" width="13.28515625" style="1" customWidth="1"/>
    <col min="10" max="10" width="11.140625" style="1" customWidth="1"/>
    <col min="11" max="11" width="11.85546875" style="1" customWidth="1"/>
    <col min="12" max="14" width="11" style="1" customWidth="1"/>
    <col min="15" max="15" width="11.42578125" style="1" customWidth="1"/>
    <col min="16" max="16384" width="9.140625" style="1"/>
  </cols>
  <sheetData>
    <row r="1" spans="1:14" x14ac:dyDescent="0.25">
      <c r="B1" s="1" t="s">
        <v>15</v>
      </c>
      <c r="L1" s="1" t="s">
        <v>19</v>
      </c>
    </row>
    <row r="2" spans="1:14" x14ac:dyDescent="0.25">
      <c r="B2" s="1" t="s">
        <v>16</v>
      </c>
      <c r="L2" s="1" t="s">
        <v>86</v>
      </c>
    </row>
    <row r="3" spans="1:14" x14ac:dyDescent="0.25">
      <c r="B3" s="1" t="s">
        <v>17</v>
      </c>
      <c r="L3" s="1" t="s">
        <v>17</v>
      </c>
    </row>
    <row r="4" spans="1:14" x14ac:dyDescent="0.25">
      <c r="B4" s="1" t="s">
        <v>18</v>
      </c>
      <c r="L4" s="1" t="s">
        <v>18</v>
      </c>
    </row>
    <row r="5" spans="1:14" x14ac:dyDescent="0.25">
      <c r="B5" s="1" t="s">
        <v>138</v>
      </c>
      <c r="L5" s="1" t="s">
        <v>114</v>
      </c>
    </row>
    <row r="6" spans="1:14" x14ac:dyDescent="0.25">
      <c r="B6" s="1" t="s">
        <v>113</v>
      </c>
      <c r="L6" s="1" t="s">
        <v>115</v>
      </c>
    </row>
    <row r="7" spans="1:14" ht="29.25" customHeight="1" x14ac:dyDescent="0.25">
      <c r="C7" s="110" t="s">
        <v>0</v>
      </c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</row>
    <row r="8" spans="1:14" ht="20.25" customHeight="1" x14ac:dyDescent="0.25">
      <c r="C8" s="111" t="s">
        <v>163</v>
      </c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</row>
    <row r="9" spans="1:14" x14ac:dyDescent="0.25">
      <c r="C9" s="1" t="s">
        <v>21</v>
      </c>
    </row>
    <row r="10" spans="1:14" x14ac:dyDescent="0.25">
      <c r="C10" s="1" t="s">
        <v>130</v>
      </c>
    </row>
    <row r="11" spans="1:14" x14ac:dyDescent="0.25">
      <c r="C11" s="1" t="s">
        <v>136</v>
      </c>
    </row>
    <row r="13" spans="1:14" x14ac:dyDescent="0.25">
      <c r="N13" s="1" t="s">
        <v>6</v>
      </c>
    </row>
    <row r="14" spans="1:14" s="63" customFormat="1" x14ac:dyDescent="0.25">
      <c r="A14" s="112" t="s">
        <v>10</v>
      </c>
      <c r="B14" s="113" t="s">
        <v>11</v>
      </c>
      <c r="C14" s="116" t="s">
        <v>118</v>
      </c>
      <c r="D14" s="117"/>
      <c r="E14" s="118"/>
      <c r="F14" s="113" t="s">
        <v>119</v>
      </c>
      <c r="G14" s="113"/>
      <c r="H14" s="113"/>
      <c r="I14" s="113" t="s">
        <v>131</v>
      </c>
      <c r="J14" s="113"/>
      <c r="K14" s="113"/>
      <c r="L14" s="114" t="s">
        <v>121</v>
      </c>
      <c r="M14" s="114" t="s">
        <v>122</v>
      </c>
      <c r="N14" s="114" t="s">
        <v>123</v>
      </c>
    </row>
    <row r="15" spans="1:14" s="65" customFormat="1" ht="51.75" customHeight="1" x14ac:dyDescent="0.25">
      <c r="A15" s="112"/>
      <c r="B15" s="113"/>
      <c r="C15" s="62" t="s">
        <v>164</v>
      </c>
      <c r="D15" s="62" t="s">
        <v>20</v>
      </c>
      <c r="E15" s="62" t="s">
        <v>125</v>
      </c>
      <c r="F15" s="62" t="s">
        <v>164</v>
      </c>
      <c r="G15" s="62" t="s">
        <v>20</v>
      </c>
      <c r="H15" s="64" t="s">
        <v>126</v>
      </c>
      <c r="I15" s="62" t="s">
        <v>164</v>
      </c>
      <c r="J15" s="62" t="s">
        <v>20</v>
      </c>
      <c r="K15" s="64" t="s">
        <v>127</v>
      </c>
      <c r="L15" s="115"/>
      <c r="M15" s="115"/>
      <c r="N15" s="115"/>
    </row>
    <row r="16" spans="1:14" s="87" customFormat="1" ht="12.75" x14ac:dyDescent="0.2">
      <c r="A16" s="84">
        <v>1</v>
      </c>
      <c r="B16" s="84">
        <v>2</v>
      </c>
      <c r="C16" s="85">
        <v>3</v>
      </c>
      <c r="D16" s="85">
        <v>4</v>
      </c>
      <c r="E16" s="85">
        <v>5</v>
      </c>
      <c r="F16" s="85">
        <v>6</v>
      </c>
      <c r="G16" s="85">
        <v>7</v>
      </c>
      <c r="H16" s="86">
        <v>8</v>
      </c>
      <c r="I16" s="85">
        <v>9</v>
      </c>
      <c r="J16" s="85">
        <v>10</v>
      </c>
      <c r="K16" s="86">
        <v>11</v>
      </c>
      <c r="L16" s="85">
        <v>12</v>
      </c>
      <c r="M16" s="85">
        <v>13</v>
      </c>
      <c r="N16" s="85">
        <v>14</v>
      </c>
    </row>
    <row r="17" spans="1:14" ht="18" customHeight="1" x14ac:dyDescent="0.25">
      <c r="A17" s="77">
        <v>1</v>
      </c>
      <c r="B17" s="75" t="s">
        <v>22</v>
      </c>
      <c r="C17" s="6">
        <v>1700</v>
      </c>
      <c r="D17" s="6">
        <f>E17-C17</f>
        <v>-1100</v>
      </c>
      <c r="E17" s="17">
        <v>600</v>
      </c>
      <c r="F17" s="6">
        <v>1700</v>
      </c>
      <c r="G17" s="6">
        <f>H17-F17</f>
        <v>-1100</v>
      </c>
      <c r="H17" s="17">
        <v>600</v>
      </c>
      <c r="I17" s="6">
        <v>1000</v>
      </c>
      <c r="J17" s="6">
        <f>K17-I17</f>
        <v>-400</v>
      </c>
      <c r="K17" s="17">
        <v>600</v>
      </c>
      <c r="L17" s="6">
        <v>1000</v>
      </c>
      <c r="M17" s="6">
        <v>1000</v>
      </c>
      <c r="N17" s="6">
        <v>1000</v>
      </c>
    </row>
    <row r="18" spans="1:14" ht="44.25" customHeight="1" x14ac:dyDescent="0.25">
      <c r="A18" s="77">
        <v>2</v>
      </c>
      <c r="B18" s="75" t="s">
        <v>132</v>
      </c>
      <c r="C18" s="6"/>
      <c r="D18" s="6">
        <f t="shared" ref="D18:D19" si="0">E18-C18</f>
        <v>5400.1</v>
      </c>
      <c r="E18" s="17">
        <v>5400.1</v>
      </c>
      <c r="F18" s="6"/>
      <c r="G18" s="6">
        <f t="shared" ref="G18:G19" si="1">H18-F18</f>
        <v>5400.1</v>
      </c>
      <c r="H18" s="17">
        <v>5400.1</v>
      </c>
      <c r="I18" s="6"/>
      <c r="J18" s="6">
        <f t="shared" ref="J18:J19" si="2">K18-I18</f>
        <v>5400.1</v>
      </c>
      <c r="K18" s="17">
        <v>5400.1</v>
      </c>
      <c r="L18" s="6"/>
      <c r="M18" s="6"/>
      <c r="N18" s="6"/>
    </row>
    <row r="19" spans="1:14" ht="18.75" customHeight="1" x14ac:dyDescent="0.25">
      <c r="A19" s="77">
        <v>3</v>
      </c>
      <c r="B19" s="78" t="s">
        <v>133</v>
      </c>
      <c r="C19" s="6">
        <v>12796.3</v>
      </c>
      <c r="D19" s="6">
        <f t="shared" si="0"/>
        <v>-3575.2999999999993</v>
      </c>
      <c r="E19" s="17">
        <f>14621.1-E18</f>
        <v>9221</v>
      </c>
      <c r="F19" s="6">
        <v>12796.3</v>
      </c>
      <c r="G19" s="6">
        <f t="shared" si="1"/>
        <v>-3575.2999999999993</v>
      </c>
      <c r="H19" s="17">
        <f>14621.1-H18</f>
        <v>9221</v>
      </c>
      <c r="I19" s="6">
        <v>12796.3</v>
      </c>
      <c r="J19" s="6">
        <f t="shared" si="2"/>
        <v>-3575.2999999999993</v>
      </c>
      <c r="K19" s="17">
        <f>14621.1-K18</f>
        <v>9221</v>
      </c>
      <c r="L19" s="6">
        <v>12796.3</v>
      </c>
      <c r="M19" s="6">
        <v>12796.3</v>
      </c>
      <c r="N19" s="6">
        <v>12796.3</v>
      </c>
    </row>
    <row r="20" spans="1:14" x14ac:dyDescent="0.25">
      <c r="A20" s="3"/>
      <c r="B20" s="4"/>
      <c r="C20" s="6"/>
      <c r="D20" s="6"/>
      <c r="E20" s="17"/>
      <c r="F20" s="6"/>
      <c r="G20" s="6"/>
      <c r="H20" s="17"/>
      <c r="I20" s="6"/>
      <c r="J20" s="6"/>
      <c r="K20" s="17"/>
      <c r="L20" s="4"/>
      <c r="M20" s="4"/>
      <c r="N20" s="4"/>
    </row>
    <row r="21" spans="1:14" s="12" customFormat="1" ht="14.25" x14ac:dyDescent="0.2">
      <c r="A21" s="9"/>
      <c r="B21" s="10" t="s">
        <v>9</v>
      </c>
      <c r="C21" s="11">
        <f>SUM(C17:C20)</f>
        <v>14496.3</v>
      </c>
      <c r="D21" s="11">
        <f t="shared" ref="D21:N21" si="3">SUM(D17:D20)</f>
        <v>724.80000000000109</v>
      </c>
      <c r="E21" s="11">
        <f t="shared" si="3"/>
        <v>15221.1</v>
      </c>
      <c r="F21" s="11">
        <f t="shared" si="3"/>
        <v>14496.3</v>
      </c>
      <c r="G21" s="11">
        <f t="shared" si="3"/>
        <v>724.80000000000109</v>
      </c>
      <c r="H21" s="11">
        <f t="shared" si="3"/>
        <v>15221.1</v>
      </c>
      <c r="I21" s="11">
        <f t="shared" si="3"/>
        <v>13796.3</v>
      </c>
      <c r="J21" s="11">
        <f t="shared" si="3"/>
        <v>1424.8000000000011</v>
      </c>
      <c r="K21" s="11">
        <f t="shared" si="3"/>
        <v>15221.1</v>
      </c>
      <c r="L21" s="11">
        <f t="shared" si="3"/>
        <v>13796.3</v>
      </c>
      <c r="M21" s="11">
        <f t="shared" si="3"/>
        <v>13796.3</v>
      </c>
      <c r="N21" s="11">
        <f t="shared" si="3"/>
        <v>13796.3</v>
      </c>
    </row>
    <row r="22" spans="1:14" x14ac:dyDescent="0.25">
      <c r="B22" s="5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</row>
    <row r="23" spans="1:14" x14ac:dyDescent="0.25">
      <c r="B23" s="5"/>
    </row>
    <row r="24" spans="1:14" ht="32.25" customHeight="1" x14ac:dyDescent="0.25">
      <c r="B24" s="75" t="s">
        <v>124</v>
      </c>
      <c r="C24" s="79">
        <f>C21+F21+I21+L21+M21+N21</f>
        <v>84177.8</v>
      </c>
      <c r="D24" s="7"/>
      <c r="E24" s="7"/>
    </row>
    <row r="25" spans="1:14" ht="18" customHeight="1" x14ac:dyDescent="0.25">
      <c r="B25" s="75" t="s">
        <v>79</v>
      </c>
      <c r="C25" s="79">
        <f>D21+G21+J21</f>
        <v>2874.4000000000033</v>
      </c>
      <c r="D25" s="7"/>
      <c r="E25" s="7"/>
    </row>
    <row r="26" spans="1:14" ht="18.75" customHeight="1" x14ac:dyDescent="0.25">
      <c r="B26" s="75" t="s">
        <v>14</v>
      </c>
      <c r="C26" s="79">
        <f>C24+C25</f>
        <v>87052.200000000012</v>
      </c>
      <c r="D26" s="7"/>
      <c r="E26" s="7"/>
      <c r="F26" s="7"/>
    </row>
    <row r="27" spans="1:14" ht="15.75" customHeight="1" x14ac:dyDescent="0.25">
      <c r="B27" s="5"/>
      <c r="C27" s="7"/>
      <c r="D27" s="7"/>
      <c r="E27" s="7"/>
      <c r="F27" s="7"/>
    </row>
    <row r="28" spans="1:14" x14ac:dyDescent="0.25">
      <c r="B28" s="5"/>
    </row>
    <row r="29" spans="1:14" ht="60" x14ac:dyDescent="0.25">
      <c r="B29" s="5" t="s">
        <v>168</v>
      </c>
      <c r="L29" s="1" t="s">
        <v>167</v>
      </c>
    </row>
    <row r="30" spans="1:14" x14ac:dyDescent="0.25">
      <c r="B30" s="5"/>
    </row>
    <row r="31" spans="1:14" x14ac:dyDescent="0.25">
      <c r="B31" s="5"/>
    </row>
    <row r="32" spans="1:14" x14ac:dyDescent="0.25">
      <c r="B32" s="5"/>
    </row>
    <row r="33" spans="2:2" x14ac:dyDescent="0.25">
      <c r="B33" s="5"/>
    </row>
    <row r="34" spans="2:2" x14ac:dyDescent="0.25">
      <c r="B34" s="5"/>
    </row>
    <row r="35" spans="2:2" x14ac:dyDescent="0.25">
      <c r="B35" s="5"/>
    </row>
    <row r="36" spans="2:2" x14ac:dyDescent="0.25">
      <c r="B36" s="5"/>
    </row>
    <row r="37" spans="2:2" x14ac:dyDescent="0.25">
      <c r="B37" s="5"/>
    </row>
    <row r="38" spans="2:2" x14ac:dyDescent="0.25">
      <c r="B38" s="5"/>
    </row>
    <row r="39" spans="2:2" x14ac:dyDescent="0.25">
      <c r="B39" s="5"/>
    </row>
    <row r="40" spans="2:2" x14ac:dyDescent="0.25">
      <c r="B40" s="5"/>
    </row>
    <row r="41" spans="2:2" x14ac:dyDescent="0.25">
      <c r="B41" s="5"/>
    </row>
    <row r="42" spans="2:2" x14ac:dyDescent="0.25">
      <c r="B42" s="5"/>
    </row>
  </sheetData>
  <mergeCells count="10">
    <mergeCell ref="C7:N7"/>
    <mergeCell ref="C8:N8"/>
    <mergeCell ref="A14:A15"/>
    <mergeCell ref="B14:B15"/>
    <mergeCell ref="F14:H14"/>
    <mergeCell ref="I14:K14"/>
    <mergeCell ref="L14:L15"/>
    <mergeCell ref="M14:M15"/>
    <mergeCell ref="N14:N15"/>
    <mergeCell ref="C14:E14"/>
  </mergeCells>
  <pageMargins left="0.35" right="0.38" top="0.74803149606299213" bottom="0.74803149606299213" header="0.31496062992125984" footer="0.31496062992125984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N41"/>
  <sheetViews>
    <sheetView workbookViewId="0">
      <selection activeCell="M10" sqref="M10"/>
    </sheetView>
  </sheetViews>
  <sheetFormatPr defaultRowHeight="15" x14ac:dyDescent="0.25"/>
  <cols>
    <col min="1" max="1" width="6.42578125" style="1" customWidth="1"/>
    <col min="2" max="2" width="56.42578125" style="1" customWidth="1"/>
    <col min="3" max="3" width="12.85546875" style="1" customWidth="1"/>
    <col min="4" max="4" width="11.42578125" style="1" customWidth="1"/>
    <col min="5" max="5" width="12.42578125" style="1" customWidth="1"/>
    <col min="6" max="6" width="12.85546875" style="1" customWidth="1"/>
    <col min="7" max="7" width="11.42578125" style="1" customWidth="1"/>
    <col min="8" max="8" width="12.42578125" style="1" customWidth="1"/>
    <col min="9" max="9" width="12.85546875" style="1" customWidth="1"/>
    <col min="10" max="10" width="11.140625" style="1" customWidth="1"/>
    <col min="11" max="11" width="12.42578125" style="1" customWidth="1"/>
    <col min="12" max="14" width="11.140625" style="1" customWidth="1"/>
    <col min="15" max="16384" width="9.140625" style="1"/>
  </cols>
  <sheetData>
    <row r="1" spans="1:14" x14ac:dyDescent="0.25">
      <c r="B1" s="1" t="s">
        <v>15</v>
      </c>
      <c r="K1" s="1" t="s">
        <v>19</v>
      </c>
    </row>
    <row r="2" spans="1:14" x14ac:dyDescent="0.25">
      <c r="B2" s="1" t="s">
        <v>16</v>
      </c>
      <c r="K2" s="1" t="s">
        <v>94</v>
      </c>
    </row>
    <row r="3" spans="1:14" x14ac:dyDescent="0.25">
      <c r="B3" s="1" t="s">
        <v>17</v>
      </c>
      <c r="K3" s="1" t="s">
        <v>81</v>
      </c>
    </row>
    <row r="4" spans="1:14" x14ac:dyDescent="0.25">
      <c r="B4" s="1" t="s">
        <v>18</v>
      </c>
      <c r="K4" s="1" t="s">
        <v>18</v>
      </c>
    </row>
    <row r="5" spans="1:14" x14ac:dyDescent="0.25">
      <c r="B5" s="1" t="s">
        <v>138</v>
      </c>
      <c r="K5" s="1" t="s">
        <v>112</v>
      </c>
    </row>
    <row r="6" spans="1:14" x14ac:dyDescent="0.25">
      <c r="B6" s="1" t="s">
        <v>169</v>
      </c>
      <c r="K6" s="1" t="s">
        <v>115</v>
      </c>
    </row>
    <row r="7" spans="1:14" ht="29.25" customHeight="1" x14ac:dyDescent="0.25">
      <c r="C7" s="110" t="s">
        <v>0</v>
      </c>
      <c r="D7" s="110"/>
      <c r="E7" s="110"/>
      <c r="F7" s="110"/>
      <c r="G7" s="110"/>
      <c r="H7" s="110"/>
      <c r="I7" s="110"/>
      <c r="J7" s="110"/>
      <c r="K7" s="110"/>
      <c r="L7" s="110"/>
    </row>
    <row r="8" spans="1:14" ht="20.25" customHeight="1" x14ac:dyDescent="0.25">
      <c r="C8" s="111" t="s">
        <v>134</v>
      </c>
      <c r="D8" s="111"/>
      <c r="E8" s="111"/>
      <c r="F8" s="111"/>
      <c r="G8" s="111"/>
      <c r="H8" s="111"/>
      <c r="I8" s="111"/>
      <c r="J8" s="111"/>
      <c r="K8" s="111"/>
    </row>
    <row r="9" spans="1:14" x14ac:dyDescent="0.25">
      <c r="C9" s="1" t="s">
        <v>21</v>
      </c>
    </row>
    <row r="10" spans="1:14" x14ac:dyDescent="0.25">
      <c r="C10" s="1" t="s">
        <v>135</v>
      </c>
    </row>
    <row r="11" spans="1:14" x14ac:dyDescent="0.25">
      <c r="C11" s="1" t="s">
        <v>136</v>
      </c>
    </row>
    <row r="13" spans="1:14" x14ac:dyDescent="0.25">
      <c r="N13" s="8" t="s">
        <v>6</v>
      </c>
    </row>
    <row r="14" spans="1:14" s="63" customFormat="1" ht="15" customHeight="1" x14ac:dyDescent="0.25">
      <c r="A14" s="112" t="s">
        <v>10</v>
      </c>
      <c r="B14" s="113" t="s">
        <v>11</v>
      </c>
      <c r="C14" s="116" t="s">
        <v>118</v>
      </c>
      <c r="D14" s="117"/>
      <c r="E14" s="118"/>
      <c r="F14" s="113" t="s">
        <v>119</v>
      </c>
      <c r="G14" s="113"/>
      <c r="H14" s="113"/>
      <c r="I14" s="113" t="s">
        <v>131</v>
      </c>
      <c r="J14" s="113"/>
      <c r="K14" s="113"/>
      <c r="L14" s="114" t="s">
        <v>121</v>
      </c>
      <c r="M14" s="114" t="s">
        <v>122</v>
      </c>
      <c r="N14" s="114" t="s">
        <v>123</v>
      </c>
    </row>
    <row r="15" spans="1:14" s="65" customFormat="1" ht="58.5" customHeight="1" x14ac:dyDescent="0.25">
      <c r="A15" s="112"/>
      <c r="B15" s="113"/>
      <c r="C15" s="62" t="s">
        <v>164</v>
      </c>
      <c r="D15" s="62" t="s">
        <v>20</v>
      </c>
      <c r="E15" s="64" t="s">
        <v>125</v>
      </c>
      <c r="F15" s="62" t="s">
        <v>164</v>
      </c>
      <c r="G15" s="62" t="s">
        <v>20</v>
      </c>
      <c r="H15" s="64" t="s">
        <v>126</v>
      </c>
      <c r="I15" s="62" t="s">
        <v>164</v>
      </c>
      <c r="J15" s="62" t="s">
        <v>20</v>
      </c>
      <c r="K15" s="64" t="s">
        <v>127</v>
      </c>
      <c r="L15" s="115"/>
      <c r="M15" s="115"/>
      <c r="N15" s="115"/>
    </row>
    <row r="16" spans="1:14" s="87" customFormat="1" ht="12.75" x14ac:dyDescent="0.2">
      <c r="A16" s="84">
        <v>1</v>
      </c>
      <c r="B16" s="84">
        <v>2</v>
      </c>
      <c r="C16" s="85">
        <v>3</v>
      </c>
      <c r="D16" s="85">
        <v>4</v>
      </c>
      <c r="E16" s="86">
        <v>5</v>
      </c>
      <c r="F16" s="85">
        <v>6</v>
      </c>
      <c r="G16" s="85">
        <v>7</v>
      </c>
      <c r="H16" s="86">
        <v>8</v>
      </c>
      <c r="I16" s="85">
        <v>9</v>
      </c>
      <c r="J16" s="85">
        <v>10</v>
      </c>
      <c r="K16" s="86">
        <v>11</v>
      </c>
      <c r="L16" s="85">
        <v>12</v>
      </c>
      <c r="M16" s="85">
        <v>13</v>
      </c>
      <c r="N16" s="85">
        <v>14</v>
      </c>
    </row>
    <row r="17" spans="1:14" ht="30" x14ac:dyDescent="0.25">
      <c r="A17" s="74">
        <v>1</v>
      </c>
      <c r="B17" s="75" t="s">
        <v>25</v>
      </c>
      <c r="C17" s="6">
        <v>0</v>
      </c>
      <c r="D17" s="6">
        <f>E17-C17</f>
        <v>1139.9000000000001</v>
      </c>
      <c r="E17" s="17">
        <v>1139.9000000000001</v>
      </c>
      <c r="F17" s="6"/>
      <c r="G17" s="6">
        <f>H17-F17</f>
        <v>0</v>
      </c>
      <c r="H17" s="17"/>
      <c r="I17" s="6">
        <v>1080</v>
      </c>
      <c r="J17" s="6">
        <f>K17-I17</f>
        <v>-1080</v>
      </c>
      <c r="K17" s="17"/>
      <c r="L17" s="88">
        <v>1080</v>
      </c>
      <c r="M17" s="88">
        <v>1080</v>
      </c>
      <c r="N17" s="88">
        <v>1080</v>
      </c>
    </row>
    <row r="18" spans="1:14" ht="30" x14ac:dyDescent="0.25">
      <c r="A18" s="74">
        <v>2</v>
      </c>
      <c r="B18" s="75" t="s">
        <v>26</v>
      </c>
      <c r="C18" s="6">
        <v>51.1</v>
      </c>
      <c r="D18" s="6">
        <f t="shared" ref="D18:D19" si="0">E18-C18</f>
        <v>420.29999999999995</v>
      </c>
      <c r="E18" s="17">
        <v>471.4</v>
      </c>
      <c r="F18" s="6">
        <v>51.1</v>
      </c>
      <c r="G18" s="6">
        <f t="shared" ref="G18:G19" si="1">H18-F18</f>
        <v>725.1</v>
      </c>
      <c r="H18" s="17">
        <v>776.2</v>
      </c>
      <c r="I18" s="6"/>
      <c r="J18" s="6">
        <f t="shared" ref="J18:J19" si="2">K18-I18</f>
        <v>811.2</v>
      </c>
      <c r="K18" s="17">
        <v>811.2</v>
      </c>
      <c r="L18" s="3"/>
      <c r="M18" s="3"/>
      <c r="N18" s="3"/>
    </row>
    <row r="19" spans="1:14" ht="45" x14ac:dyDescent="0.25">
      <c r="A19" s="74">
        <v>3</v>
      </c>
      <c r="B19" s="75" t="s">
        <v>137</v>
      </c>
      <c r="C19" s="6"/>
      <c r="D19" s="6">
        <f t="shared" si="0"/>
        <v>100</v>
      </c>
      <c r="E19" s="17">
        <v>100</v>
      </c>
      <c r="F19" s="6"/>
      <c r="G19" s="6">
        <f t="shared" si="1"/>
        <v>0</v>
      </c>
      <c r="H19" s="17"/>
      <c r="I19" s="6"/>
      <c r="J19" s="6">
        <f t="shared" si="2"/>
        <v>0</v>
      </c>
      <c r="K19" s="17"/>
      <c r="L19" s="3"/>
      <c r="M19" s="3"/>
      <c r="N19" s="3"/>
    </row>
    <row r="20" spans="1:14" s="12" customFormat="1" ht="14.25" x14ac:dyDescent="0.2">
      <c r="A20" s="9"/>
      <c r="B20" s="10" t="s">
        <v>9</v>
      </c>
      <c r="C20" s="11">
        <f>SUM(C17:C19)</f>
        <v>51.1</v>
      </c>
      <c r="D20" s="11">
        <f t="shared" ref="D20:N20" si="3">SUM(D17:D19)</f>
        <v>1660.2</v>
      </c>
      <c r="E20" s="11">
        <f t="shared" si="3"/>
        <v>1711.3000000000002</v>
      </c>
      <c r="F20" s="11">
        <f t="shared" si="3"/>
        <v>51.1</v>
      </c>
      <c r="G20" s="11">
        <f t="shared" si="3"/>
        <v>725.1</v>
      </c>
      <c r="H20" s="11">
        <f t="shared" si="3"/>
        <v>776.2</v>
      </c>
      <c r="I20" s="11">
        <f t="shared" si="3"/>
        <v>1080</v>
      </c>
      <c r="J20" s="11">
        <f t="shared" si="3"/>
        <v>-268.79999999999995</v>
      </c>
      <c r="K20" s="11">
        <f t="shared" si="3"/>
        <v>811.2</v>
      </c>
      <c r="L20" s="11">
        <f t="shared" si="3"/>
        <v>1080</v>
      </c>
      <c r="M20" s="11">
        <f t="shared" si="3"/>
        <v>1080</v>
      </c>
      <c r="N20" s="11">
        <f t="shared" si="3"/>
        <v>1080</v>
      </c>
    </row>
    <row r="21" spans="1:14" x14ac:dyDescent="0.25">
      <c r="B21" s="5"/>
      <c r="C21" s="7"/>
      <c r="D21" s="7"/>
      <c r="E21" s="7"/>
      <c r="F21" s="7"/>
      <c r="G21" s="7"/>
      <c r="H21" s="7"/>
      <c r="I21" s="7"/>
      <c r="J21" s="7"/>
      <c r="K21" s="7"/>
    </row>
    <row r="22" spans="1:14" x14ac:dyDescent="0.25">
      <c r="B22" s="5"/>
    </row>
    <row r="23" spans="1:14" ht="30.75" customHeight="1" x14ac:dyDescent="0.25">
      <c r="B23" s="75" t="s">
        <v>124</v>
      </c>
      <c r="C23" s="79">
        <f>C20+F20+I20+L20+M20+N20</f>
        <v>4422.2</v>
      </c>
      <c r="D23" s="7"/>
      <c r="E23" s="7"/>
    </row>
    <row r="24" spans="1:14" ht="15" customHeight="1" x14ac:dyDescent="0.25">
      <c r="B24" s="75" t="s">
        <v>13</v>
      </c>
      <c r="C24" s="79">
        <f>D20+G20+J20</f>
        <v>2116.5</v>
      </c>
      <c r="D24" s="7"/>
      <c r="E24" s="7"/>
    </row>
    <row r="25" spans="1:14" ht="19.5" customHeight="1" x14ac:dyDescent="0.25">
      <c r="B25" s="75" t="s">
        <v>14</v>
      </c>
      <c r="C25" s="79">
        <f>C23+C24</f>
        <v>6538.7</v>
      </c>
      <c r="D25" s="7"/>
      <c r="E25" s="7"/>
      <c r="F25" s="7"/>
    </row>
    <row r="26" spans="1:14" ht="24.75" customHeight="1" x14ac:dyDescent="0.25">
      <c r="B26" s="5"/>
      <c r="C26" s="7"/>
      <c r="D26" s="7"/>
      <c r="E26" s="7"/>
      <c r="F26" s="7"/>
    </row>
    <row r="27" spans="1:14" ht="32.25" customHeight="1" x14ac:dyDescent="0.25">
      <c r="B27" s="119" t="s">
        <v>165</v>
      </c>
      <c r="C27" s="119"/>
      <c r="L27" s="1" t="s">
        <v>128</v>
      </c>
    </row>
    <row r="28" spans="1:14" ht="16.5" customHeight="1" x14ac:dyDescent="0.25">
      <c r="B28" s="5"/>
      <c r="C28" s="7"/>
      <c r="D28" s="7"/>
      <c r="E28" s="7"/>
      <c r="F28" s="7"/>
    </row>
    <row r="29" spans="1:14" x14ac:dyDescent="0.25">
      <c r="B29" s="5"/>
    </row>
    <row r="30" spans="1:14" x14ac:dyDescent="0.25">
      <c r="B30" s="5"/>
    </row>
    <row r="31" spans="1:14" x14ac:dyDescent="0.25">
      <c r="B31" s="5"/>
    </row>
    <row r="32" spans="1:14" x14ac:dyDescent="0.25">
      <c r="B32" s="5"/>
    </row>
    <row r="33" spans="2:2" x14ac:dyDescent="0.25">
      <c r="B33" s="5"/>
    </row>
    <row r="34" spans="2:2" x14ac:dyDescent="0.25">
      <c r="B34" s="5"/>
    </row>
    <row r="35" spans="2:2" x14ac:dyDescent="0.25">
      <c r="B35" s="5"/>
    </row>
    <row r="36" spans="2:2" x14ac:dyDescent="0.25">
      <c r="B36" s="5"/>
    </row>
    <row r="37" spans="2:2" x14ac:dyDescent="0.25">
      <c r="B37" s="5"/>
    </row>
    <row r="38" spans="2:2" x14ac:dyDescent="0.25">
      <c r="B38" s="5"/>
    </row>
    <row r="39" spans="2:2" x14ac:dyDescent="0.25">
      <c r="B39" s="5"/>
    </row>
    <row r="40" spans="2:2" x14ac:dyDescent="0.25">
      <c r="B40" s="5"/>
    </row>
    <row r="41" spans="2:2" x14ac:dyDescent="0.25">
      <c r="B41" s="5"/>
    </row>
  </sheetData>
  <mergeCells count="11">
    <mergeCell ref="C7:L7"/>
    <mergeCell ref="I14:K14"/>
    <mergeCell ref="L14:L15"/>
    <mergeCell ref="M14:M15"/>
    <mergeCell ref="N14:N15"/>
    <mergeCell ref="C8:K8"/>
    <mergeCell ref="B27:C27"/>
    <mergeCell ref="C14:E14"/>
    <mergeCell ref="A14:A15"/>
    <mergeCell ref="B14:B15"/>
    <mergeCell ref="F14:H14"/>
  </mergeCells>
  <pageMargins left="0.24" right="0.34" top="0.74803149606299213" bottom="0.74803149606299213" header="0.31496062992125984" footer="0.31496062992125984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N45"/>
  <sheetViews>
    <sheetView workbookViewId="0">
      <selection activeCell="K11" sqref="K11"/>
    </sheetView>
  </sheetViews>
  <sheetFormatPr defaultRowHeight="15" x14ac:dyDescent="0.25"/>
  <cols>
    <col min="1" max="1" width="6.42578125" style="1" customWidth="1"/>
    <col min="2" max="2" width="55.140625" style="1" customWidth="1"/>
    <col min="3" max="3" width="13" style="1" customWidth="1"/>
    <col min="4" max="4" width="11.5703125" style="1" customWidth="1"/>
    <col min="5" max="5" width="12.7109375" style="1" customWidth="1"/>
    <col min="6" max="6" width="13" style="1" customWidth="1"/>
    <col min="7" max="7" width="11.5703125" style="1" customWidth="1"/>
    <col min="8" max="8" width="12.7109375" style="1" customWidth="1"/>
    <col min="9" max="9" width="13" style="1" customWidth="1"/>
    <col min="10" max="10" width="11.5703125" style="1" customWidth="1"/>
    <col min="11" max="11" width="12.7109375" style="1" customWidth="1"/>
    <col min="12" max="14" width="11.5703125" style="1" customWidth="1"/>
    <col min="15" max="15" width="11.42578125" style="1" customWidth="1"/>
    <col min="16" max="16384" width="9.140625" style="1"/>
  </cols>
  <sheetData>
    <row r="1" spans="1:14" x14ac:dyDescent="0.25">
      <c r="B1" s="1" t="s">
        <v>15</v>
      </c>
      <c r="K1" s="1" t="s">
        <v>19</v>
      </c>
    </row>
    <row r="2" spans="1:14" x14ac:dyDescent="0.25">
      <c r="B2" s="1" t="s">
        <v>16</v>
      </c>
      <c r="K2" s="1" t="s">
        <v>94</v>
      </c>
    </row>
    <row r="3" spans="1:14" x14ac:dyDescent="0.25">
      <c r="B3" s="1" t="s">
        <v>17</v>
      </c>
      <c r="K3" s="1" t="s">
        <v>17</v>
      </c>
    </row>
    <row r="4" spans="1:14" x14ac:dyDescent="0.25">
      <c r="B4" s="1" t="s">
        <v>18</v>
      </c>
      <c r="K4" s="1" t="s">
        <v>18</v>
      </c>
    </row>
    <row r="5" spans="1:14" x14ac:dyDescent="0.25">
      <c r="B5" s="1" t="s">
        <v>138</v>
      </c>
      <c r="K5" s="1" t="s">
        <v>112</v>
      </c>
    </row>
    <row r="6" spans="1:14" x14ac:dyDescent="0.25">
      <c r="B6" s="1" t="s">
        <v>169</v>
      </c>
      <c r="K6" s="1" t="s">
        <v>115</v>
      </c>
    </row>
    <row r="7" spans="1:14" ht="29.25" customHeight="1" x14ac:dyDescent="0.25">
      <c r="C7" s="110" t="s">
        <v>0</v>
      </c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</row>
    <row r="8" spans="1:14" ht="20.25" customHeight="1" x14ac:dyDescent="0.25">
      <c r="C8" s="111" t="s">
        <v>139</v>
      </c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</row>
    <row r="9" spans="1:14" x14ac:dyDescent="0.25">
      <c r="C9" s="1" t="s">
        <v>21</v>
      </c>
    </row>
    <row r="10" spans="1:14" x14ac:dyDescent="0.25">
      <c r="C10" s="1" t="s">
        <v>140</v>
      </c>
    </row>
    <row r="11" spans="1:14" x14ac:dyDescent="0.25">
      <c r="C11" s="1" t="s">
        <v>136</v>
      </c>
    </row>
    <row r="13" spans="1:14" x14ac:dyDescent="0.25">
      <c r="L13" s="8" t="s">
        <v>6</v>
      </c>
    </row>
    <row r="14" spans="1:14" s="63" customFormat="1" ht="15" customHeight="1" x14ac:dyDescent="0.25">
      <c r="A14" s="112" t="s">
        <v>10</v>
      </c>
      <c r="B14" s="113" t="s">
        <v>11</v>
      </c>
      <c r="C14" s="116" t="s">
        <v>118</v>
      </c>
      <c r="D14" s="117"/>
      <c r="E14" s="118"/>
      <c r="F14" s="113" t="s">
        <v>119</v>
      </c>
      <c r="G14" s="113"/>
      <c r="H14" s="113"/>
      <c r="I14" s="113" t="s">
        <v>131</v>
      </c>
      <c r="J14" s="113"/>
      <c r="K14" s="113"/>
      <c r="L14" s="120" t="s">
        <v>121</v>
      </c>
      <c r="M14" s="120" t="s">
        <v>122</v>
      </c>
      <c r="N14" s="120" t="s">
        <v>123</v>
      </c>
    </row>
    <row r="15" spans="1:14" s="65" customFormat="1" ht="45" x14ac:dyDescent="0.25">
      <c r="A15" s="112"/>
      <c r="B15" s="113"/>
      <c r="C15" s="62" t="s">
        <v>164</v>
      </c>
      <c r="D15" s="62" t="s">
        <v>20</v>
      </c>
      <c r="E15" s="64" t="s">
        <v>125</v>
      </c>
      <c r="F15" s="62" t="s">
        <v>164</v>
      </c>
      <c r="G15" s="62" t="s">
        <v>20</v>
      </c>
      <c r="H15" s="64" t="s">
        <v>126</v>
      </c>
      <c r="I15" s="62" t="s">
        <v>164</v>
      </c>
      <c r="J15" s="62" t="s">
        <v>20</v>
      </c>
      <c r="K15" s="64" t="s">
        <v>127</v>
      </c>
      <c r="L15" s="121"/>
      <c r="M15" s="121"/>
      <c r="N15" s="121"/>
    </row>
    <row r="16" spans="1:14" s="87" customFormat="1" ht="12.75" x14ac:dyDescent="0.2">
      <c r="A16" s="84">
        <v>1</v>
      </c>
      <c r="B16" s="84">
        <v>2</v>
      </c>
      <c r="C16" s="85">
        <v>3</v>
      </c>
      <c r="D16" s="85">
        <v>4</v>
      </c>
      <c r="E16" s="86">
        <v>5</v>
      </c>
      <c r="F16" s="85">
        <v>6</v>
      </c>
      <c r="G16" s="85">
        <v>7</v>
      </c>
      <c r="H16" s="86">
        <v>8</v>
      </c>
      <c r="I16" s="85">
        <v>9</v>
      </c>
      <c r="J16" s="85">
        <v>10</v>
      </c>
      <c r="K16" s="86">
        <v>11</v>
      </c>
      <c r="L16" s="85">
        <v>12</v>
      </c>
      <c r="M16" s="85">
        <v>13</v>
      </c>
      <c r="N16" s="85">
        <v>14</v>
      </c>
    </row>
    <row r="17" spans="1:14" ht="30" x14ac:dyDescent="0.25">
      <c r="A17" s="74">
        <v>1</v>
      </c>
      <c r="B17" s="93" t="s">
        <v>27</v>
      </c>
      <c r="C17" s="6">
        <v>56800</v>
      </c>
      <c r="D17" s="6">
        <f>E17-C17</f>
        <v>-6800</v>
      </c>
      <c r="E17" s="21">
        <v>50000</v>
      </c>
      <c r="F17" s="6">
        <v>59300</v>
      </c>
      <c r="G17" s="6">
        <f>H17-F17</f>
        <v>-9300</v>
      </c>
      <c r="H17" s="17">
        <v>50000</v>
      </c>
      <c r="I17" s="6">
        <v>59300</v>
      </c>
      <c r="J17" s="6">
        <f>K17-I17</f>
        <v>-4300</v>
      </c>
      <c r="K17" s="17">
        <v>55000</v>
      </c>
      <c r="L17" s="6">
        <v>59300</v>
      </c>
      <c r="M17" s="6">
        <v>59300</v>
      </c>
      <c r="N17" s="6">
        <v>59300</v>
      </c>
    </row>
    <row r="18" spans="1:14" ht="30" x14ac:dyDescent="0.25">
      <c r="A18" s="74"/>
      <c r="B18" s="93" t="s">
        <v>143</v>
      </c>
      <c r="C18" s="6">
        <v>0</v>
      </c>
      <c r="D18" s="6">
        <f t="shared" ref="D18:D22" si="0">E18-C18</f>
        <v>2000</v>
      </c>
      <c r="E18" s="21">
        <v>2000</v>
      </c>
      <c r="F18" s="6"/>
      <c r="G18" s="6">
        <f t="shared" ref="G18:G22" si="1">H18-F18</f>
        <v>2500</v>
      </c>
      <c r="H18" s="17">
        <v>2500</v>
      </c>
      <c r="I18" s="6"/>
      <c r="J18" s="6">
        <f t="shared" ref="J18:J22" si="2">K18-I18</f>
        <v>2000</v>
      </c>
      <c r="K18" s="17">
        <v>2000</v>
      </c>
      <c r="L18" s="6"/>
      <c r="M18" s="6"/>
      <c r="N18" s="6"/>
    </row>
    <row r="19" spans="1:14" ht="32.25" customHeight="1" x14ac:dyDescent="0.25">
      <c r="A19" s="74">
        <v>2</v>
      </c>
      <c r="B19" s="93" t="s">
        <v>28</v>
      </c>
      <c r="C19" s="6">
        <v>7000</v>
      </c>
      <c r="D19" s="6">
        <f t="shared" si="0"/>
        <v>-1000</v>
      </c>
      <c r="E19" s="17">
        <v>6000</v>
      </c>
      <c r="F19" s="6">
        <v>10000</v>
      </c>
      <c r="G19" s="6">
        <f t="shared" si="1"/>
        <v>-4000</v>
      </c>
      <c r="H19" s="17">
        <v>6000</v>
      </c>
      <c r="I19" s="6">
        <v>10000</v>
      </c>
      <c r="J19" s="6">
        <f t="shared" si="2"/>
        <v>-4000</v>
      </c>
      <c r="K19" s="17">
        <v>6000</v>
      </c>
      <c r="L19" s="6">
        <v>10000</v>
      </c>
      <c r="M19" s="6">
        <v>10000</v>
      </c>
      <c r="N19" s="6">
        <v>10000</v>
      </c>
    </row>
    <row r="20" spans="1:14" ht="30" customHeight="1" x14ac:dyDescent="0.25">
      <c r="A20" s="74">
        <v>3</v>
      </c>
      <c r="B20" s="93" t="s">
        <v>142</v>
      </c>
      <c r="C20" s="6">
        <v>195281.8</v>
      </c>
      <c r="D20" s="6">
        <f t="shared" si="0"/>
        <v>0</v>
      </c>
      <c r="E20" s="21">
        <v>195281.8</v>
      </c>
      <c r="F20" s="6"/>
      <c r="G20" s="6">
        <f t="shared" si="1"/>
        <v>0</v>
      </c>
      <c r="H20" s="17"/>
      <c r="I20" s="6"/>
      <c r="J20" s="6">
        <f t="shared" si="2"/>
        <v>0</v>
      </c>
      <c r="K20" s="17"/>
      <c r="L20" s="6"/>
      <c r="M20" s="6"/>
      <c r="N20" s="6"/>
    </row>
    <row r="21" spans="1:14" s="61" customFormat="1" x14ac:dyDescent="0.25">
      <c r="A21" s="94"/>
      <c r="B21" s="95" t="s">
        <v>30</v>
      </c>
      <c r="C21" s="59">
        <v>189423.3</v>
      </c>
      <c r="D21" s="6">
        <f t="shared" si="0"/>
        <v>0</v>
      </c>
      <c r="E21" s="60">
        <v>189423.3</v>
      </c>
      <c r="F21" s="59"/>
      <c r="G21" s="6">
        <f t="shared" si="1"/>
        <v>0</v>
      </c>
      <c r="H21" s="60"/>
      <c r="I21" s="59"/>
      <c r="J21" s="6">
        <f t="shared" si="2"/>
        <v>0</v>
      </c>
      <c r="K21" s="60"/>
      <c r="L21" s="59"/>
      <c r="M21" s="59"/>
      <c r="N21" s="59"/>
    </row>
    <row r="22" spans="1:14" x14ac:dyDescent="0.25">
      <c r="A22" s="74">
        <v>4</v>
      </c>
      <c r="B22" s="93" t="s">
        <v>29</v>
      </c>
      <c r="C22" s="6">
        <v>100</v>
      </c>
      <c r="D22" s="6">
        <f t="shared" si="0"/>
        <v>0</v>
      </c>
      <c r="E22" s="17">
        <v>100</v>
      </c>
      <c r="F22" s="6">
        <v>100</v>
      </c>
      <c r="G22" s="6">
        <f t="shared" si="1"/>
        <v>0</v>
      </c>
      <c r="H22" s="17">
        <v>100</v>
      </c>
      <c r="I22" s="6">
        <v>100</v>
      </c>
      <c r="J22" s="6">
        <f t="shared" si="2"/>
        <v>0</v>
      </c>
      <c r="K22" s="17">
        <v>100</v>
      </c>
      <c r="L22" s="6">
        <v>100</v>
      </c>
      <c r="M22" s="6">
        <v>100</v>
      </c>
      <c r="N22" s="6">
        <v>100</v>
      </c>
    </row>
    <row r="23" spans="1:14" x14ac:dyDescent="0.25">
      <c r="A23" s="3"/>
      <c r="B23" s="4"/>
      <c r="C23" s="6"/>
      <c r="D23" s="6"/>
      <c r="E23" s="17"/>
      <c r="F23" s="6"/>
      <c r="G23" s="6"/>
      <c r="H23" s="17"/>
      <c r="I23" s="6"/>
      <c r="J23" s="6"/>
      <c r="K23" s="17"/>
      <c r="L23" s="6"/>
      <c r="M23" s="6"/>
      <c r="N23" s="6"/>
    </row>
    <row r="24" spans="1:14" s="12" customFormat="1" ht="14.25" x14ac:dyDescent="0.2">
      <c r="A24" s="9"/>
      <c r="B24" s="10" t="s">
        <v>9</v>
      </c>
      <c r="C24" s="11">
        <f>C17+C19+C20+C22</f>
        <v>259181.8</v>
      </c>
      <c r="D24" s="11">
        <f>D17+D19+D20+D22</f>
        <v>-7800</v>
      </c>
      <c r="E24" s="11">
        <f>E17+E19+E20+E22+E18</f>
        <v>253381.8</v>
      </c>
      <c r="F24" s="11">
        <f t="shared" ref="F24:N24" si="3">F17+F19+F20+F22+F18</f>
        <v>69400</v>
      </c>
      <c r="G24" s="11">
        <f t="shared" si="3"/>
        <v>-10800</v>
      </c>
      <c r="H24" s="11">
        <f t="shared" si="3"/>
        <v>58600</v>
      </c>
      <c r="I24" s="11">
        <f t="shared" si="3"/>
        <v>69400</v>
      </c>
      <c r="J24" s="11">
        <f t="shared" si="3"/>
        <v>-6300</v>
      </c>
      <c r="K24" s="11">
        <f t="shared" si="3"/>
        <v>63100</v>
      </c>
      <c r="L24" s="11">
        <f t="shared" si="3"/>
        <v>69400</v>
      </c>
      <c r="M24" s="11">
        <f t="shared" si="3"/>
        <v>69400</v>
      </c>
      <c r="N24" s="11">
        <f t="shared" si="3"/>
        <v>69400</v>
      </c>
    </row>
    <row r="25" spans="1:14" x14ac:dyDescent="0.25">
      <c r="B25" s="5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</row>
    <row r="26" spans="1:14" x14ac:dyDescent="0.25">
      <c r="B26" s="5"/>
    </row>
    <row r="27" spans="1:14" ht="33.75" customHeight="1" x14ac:dyDescent="0.25">
      <c r="B27" s="75" t="s">
        <v>175</v>
      </c>
      <c r="C27" s="79">
        <f>C24+F24+I24+L24+M24+N24</f>
        <v>606181.80000000005</v>
      </c>
      <c r="D27" s="7"/>
      <c r="E27" s="7"/>
      <c r="F27" s="1" t="s">
        <v>141</v>
      </c>
    </row>
    <row r="28" spans="1:14" ht="16.5" customHeight="1" x14ac:dyDescent="0.25">
      <c r="B28" s="75" t="s">
        <v>176</v>
      </c>
      <c r="C28" s="79">
        <f>D24+G24+J24</f>
        <v>-24900</v>
      </c>
      <c r="D28" s="7"/>
      <c r="E28" s="7"/>
    </row>
    <row r="29" spans="1:14" ht="18" customHeight="1" x14ac:dyDescent="0.25">
      <c r="B29" s="75" t="s">
        <v>177</v>
      </c>
      <c r="C29" s="79">
        <f>C27+C28</f>
        <v>581281.80000000005</v>
      </c>
      <c r="D29" s="7"/>
      <c r="E29" s="7"/>
      <c r="F29" s="7"/>
    </row>
    <row r="30" spans="1:14" ht="41.25" customHeight="1" x14ac:dyDescent="0.25">
      <c r="B30" s="5"/>
      <c r="C30" s="7"/>
      <c r="D30" s="7"/>
      <c r="E30" s="7"/>
      <c r="F30" s="7"/>
    </row>
    <row r="31" spans="1:14" ht="45" x14ac:dyDescent="0.25">
      <c r="B31" s="5" t="s">
        <v>166</v>
      </c>
      <c r="L31" s="1" t="s">
        <v>128</v>
      </c>
    </row>
    <row r="32" spans="1:14" ht="16.5" customHeight="1" x14ac:dyDescent="0.25">
      <c r="B32" s="5"/>
      <c r="C32" s="7"/>
      <c r="D32" s="7"/>
      <c r="E32" s="7"/>
      <c r="F32" s="7"/>
    </row>
    <row r="33" spans="2:2" x14ac:dyDescent="0.25">
      <c r="B33" s="5"/>
    </row>
    <row r="34" spans="2:2" x14ac:dyDescent="0.25">
      <c r="B34" s="5"/>
    </row>
    <row r="35" spans="2:2" x14ac:dyDescent="0.25">
      <c r="B35" s="5"/>
    </row>
    <row r="36" spans="2:2" x14ac:dyDescent="0.25">
      <c r="B36" s="5"/>
    </row>
    <row r="37" spans="2:2" x14ac:dyDescent="0.25">
      <c r="B37" s="5"/>
    </row>
    <row r="38" spans="2:2" x14ac:dyDescent="0.25">
      <c r="B38" s="5"/>
    </row>
    <row r="39" spans="2:2" x14ac:dyDescent="0.25">
      <c r="B39" s="5"/>
    </row>
    <row r="40" spans="2:2" x14ac:dyDescent="0.25">
      <c r="B40" s="5"/>
    </row>
    <row r="41" spans="2:2" x14ac:dyDescent="0.25">
      <c r="B41" s="5"/>
    </row>
    <row r="42" spans="2:2" x14ac:dyDescent="0.25">
      <c r="B42" s="5"/>
    </row>
    <row r="43" spans="2:2" x14ac:dyDescent="0.25">
      <c r="B43" s="5"/>
    </row>
    <row r="44" spans="2:2" x14ac:dyDescent="0.25">
      <c r="B44" s="5"/>
    </row>
    <row r="45" spans="2:2" x14ac:dyDescent="0.25">
      <c r="B45" s="5"/>
    </row>
  </sheetData>
  <mergeCells count="10">
    <mergeCell ref="C7:N7"/>
    <mergeCell ref="C8:N8"/>
    <mergeCell ref="A14:A15"/>
    <mergeCell ref="B14:B15"/>
    <mergeCell ref="F14:H14"/>
    <mergeCell ref="I14:K14"/>
    <mergeCell ref="L14:L15"/>
    <mergeCell ref="M14:M15"/>
    <mergeCell ref="N14:N15"/>
    <mergeCell ref="C14:E14"/>
  </mergeCells>
  <pageMargins left="0.32" right="0.48" top="0.74803149606299213" bottom="0.74803149606299213" header="0.31496062992125984" footer="0.31496062992125984"/>
  <pageSetup paperSize="9"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N45"/>
  <sheetViews>
    <sheetView tabSelected="1" topLeftCell="A10" workbookViewId="0">
      <selection activeCell="K34" sqref="K34"/>
    </sheetView>
  </sheetViews>
  <sheetFormatPr defaultRowHeight="15" x14ac:dyDescent="0.25"/>
  <cols>
    <col min="1" max="1" width="4.5703125" style="1" customWidth="1"/>
    <col min="2" max="2" width="49.140625" style="1" customWidth="1"/>
    <col min="3" max="3" width="12.7109375" style="1" customWidth="1"/>
    <col min="4" max="4" width="11" style="1" customWidth="1"/>
    <col min="5" max="5" width="13.5703125" style="1" customWidth="1"/>
    <col min="6" max="6" width="12.7109375" style="1" customWidth="1"/>
    <col min="7" max="7" width="11" style="1" customWidth="1"/>
    <col min="8" max="8" width="13.5703125" style="1" customWidth="1"/>
    <col min="9" max="9" width="12.7109375" style="1" customWidth="1"/>
    <col min="10" max="10" width="11" style="1" customWidth="1"/>
    <col min="11" max="11" width="13.5703125" style="1" customWidth="1"/>
    <col min="12" max="14" width="11" style="1" customWidth="1"/>
    <col min="15" max="16384" width="9.140625" style="1"/>
  </cols>
  <sheetData>
    <row r="1" spans="1:14" x14ac:dyDescent="0.25">
      <c r="B1" s="1" t="s">
        <v>15</v>
      </c>
      <c r="K1" s="1" t="s">
        <v>19</v>
      </c>
    </row>
    <row r="2" spans="1:14" x14ac:dyDescent="0.25">
      <c r="B2" s="1" t="s">
        <v>16</v>
      </c>
      <c r="K2" s="1" t="s">
        <v>86</v>
      </c>
    </row>
    <row r="3" spans="1:14" x14ac:dyDescent="0.25">
      <c r="B3" s="1" t="s">
        <v>17</v>
      </c>
      <c r="K3" s="1" t="s">
        <v>81</v>
      </c>
    </row>
    <row r="4" spans="1:14" x14ac:dyDescent="0.25">
      <c r="B4" s="1" t="s">
        <v>18</v>
      </c>
      <c r="K4" s="1" t="s">
        <v>18</v>
      </c>
    </row>
    <row r="5" spans="1:14" x14ac:dyDescent="0.25">
      <c r="B5" s="1" t="s">
        <v>144</v>
      </c>
      <c r="K5" s="1" t="s">
        <v>145</v>
      </c>
    </row>
    <row r="6" spans="1:14" x14ac:dyDescent="0.25">
      <c r="B6" s="1" t="s">
        <v>169</v>
      </c>
      <c r="K6" s="1" t="s">
        <v>115</v>
      </c>
    </row>
    <row r="7" spans="1:14" ht="29.25" customHeight="1" x14ac:dyDescent="0.25">
      <c r="C7" s="110" t="s">
        <v>0</v>
      </c>
      <c r="D7" s="110"/>
      <c r="E7" s="110"/>
      <c r="F7" s="110"/>
      <c r="G7" s="110"/>
      <c r="H7" s="110"/>
      <c r="I7" s="110"/>
      <c r="J7" s="110"/>
      <c r="K7" s="110"/>
      <c r="L7" s="110"/>
    </row>
    <row r="8" spans="1:14" ht="20.25" customHeight="1" x14ac:dyDescent="0.25">
      <c r="C8" s="83" t="s">
        <v>146</v>
      </c>
      <c r="D8" s="83"/>
      <c r="E8" s="83"/>
      <c r="F8" s="83"/>
      <c r="G8" s="83"/>
      <c r="H8" s="83"/>
      <c r="I8" s="83"/>
      <c r="J8" s="83"/>
      <c r="K8" s="83"/>
      <c r="L8" s="82"/>
    </row>
    <row r="9" spans="1:14" x14ac:dyDescent="0.25">
      <c r="C9" s="1" t="s">
        <v>21</v>
      </c>
    </row>
    <row r="10" spans="1:14" x14ac:dyDescent="0.25">
      <c r="C10" s="1" t="s">
        <v>170</v>
      </c>
    </row>
    <row r="11" spans="1:14" x14ac:dyDescent="0.25">
      <c r="C11" s="1" t="s">
        <v>136</v>
      </c>
    </row>
    <row r="13" spans="1:14" x14ac:dyDescent="0.25">
      <c r="N13" s="1" t="s">
        <v>6</v>
      </c>
    </row>
    <row r="14" spans="1:14" s="63" customFormat="1" ht="15" customHeight="1" x14ac:dyDescent="0.25">
      <c r="A14" s="112" t="s">
        <v>10</v>
      </c>
      <c r="B14" s="113" t="s">
        <v>11</v>
      </c>
      <c r="C14" s="116" t="s">
        <v>118</v>
      </c>
      <c r="D14" s="117"/>
      <c r="E14" s="118"/>
      <c r="F14" s="113" t="s">
        <v>119</v>
      </c>
      <c r="G14" s="113"/>
      <c r="H14" s="113"/>
      <c r="I14" s="113" t="s">
        <v>131</v>
      </c>
      <c r="J14" s="113"/>
      <c r="K14" s="113"/>
      <c r="L14" s="120" t="s">
        <v>121</v>
      </c>
      <c r="M14" s="120" t="s">
        <v>122</v>
      </c>
      <c r="N14" s="120" t="s">
        <v>123</v>
      </c>
    </row>
    <row r="15" spans="1:14" s="65" customFormat="1" ht="45" x14ac:dyDescent="0.25">
      <c r="A15" s="112"/>
      <c r="B15" s="113"/>
      <c r="C15" s="62" t="s">
        <v>164</v>
      </c>
      <c r="D15" s="62" t="s">
        <v>20</v>
      </c>
      <c r="E15" s="62" t="s">
        <v>125</v>
      </c>
      <c r="F15" s="62" t="s">
        <v>164</v>
      </c>
      <c r="G15" s="62" t="s">
        <v>20</v>
      </c>
      <c r="H15" s="64" t="s">
        <v>126</v>
      </c>
      <c r="I15" s="62" t="s">
        <v>164</v>
      </c>
      <c r="J15" s="62" t="s">
        <v>20</v>
      </c>
      <c r="K15" s="64" t="s">
        <v>127</v>
      </c>
      <c r="L15" s="121"/>
      <c r="M15" s="121"/>
      <c r="N15" s="121"/>
    </row>
    <row r="16" spans="1:14" s="87" customFormat="1" ht="12.75" x14ac:dyDescent="0.2">
      <c r="A16" s="84">
        <v>1</v>
      </c>
      <c r="B16" s="84">
        <v>2</v>
      </c>
      <c r="C16" s="85">
        <v>3</v>
      </c>
      <c r="D16" s="85">
        <v>4</v>
      </c>
      <c r="E16" s="89">
        <v>5</v>
      </c>
      <c r="F16" s="85">
        <v>6</v>
      </c>
      <c r="G16" s="85">
        <v>7</v>
      </c>
      <c r="H16" s="86">
        <v>8</v>
      </c>
      <c r="I16" s="85">
        <v>9</v>
      </c>
      <c r="J16" s="85">
        <v>10</v>
      </c>
      <c r="K16" s="86">
        <v>11</v>
      </c>
      <c r="L16" s="85">
        <v>12</v>
      </c>
      <c r="M16" s="85">
        <v>13</v>
      </c>
      <c r="N16" s="85">
        <v>14</v>
      </c>
    </row>
    <row r="17" spans="1:14" ht="16.5" customHeight="1" x14ac:dyDescent="0.25">
      <c r="A17" s="2">
        <v>1</v>
      </c>
      <c r="B17" s="75" t="s">
        <v>31</v>
      </c>
      <c r="C17" s="6">
        <f>5678+5330.8+2180+29065+343.8+16582.8</f>
        <v>59180.400000000009</v>
      </c>
      <c r="D17" s="6">
        <f>E17-C17</f>
        <v>-14809.100000000006</v>
      </c>
      <c r="E17" s="19">
        <v>44371.3</v>
      </c>
      <c r="F17" s="6">
        <f>4708.1+30401.7</f>
        <v>35109.800000000003</v>
      </c>
      <c r="G17" s="6">
        <f>H17-F17</f>
        <v>600</v>
      </c>
      <c r="H17" s="17">
        <v>35709.800000000003</v>
      </c>
      <c r="I17" s="6"/>
      <c r="J17" s="6">
        <f>K17-I17</f>
        <v>229212.4</v>
      </c>
      <c r="K17" s="17">
        <v>229212.4</v>
      </c>
      <c r="L17" s="3"/>
      <c r="M17" s="3"/>
      <c r="N17" s="3"/>
    </row>
    <row r="18" spans="1:14" s="61" customFormat="1" ht="12" x14ac:dyDescent="0.2">
      <c r="A18" s="90"/>
      <c r="B18" s="91" t="s">
        <v>32</v>
      </c>
      <c r="C18" s="59">
        <v>5170.8</v>
      </c>
      <c r="D18" s="59">
        <f t="shared" ref="D18:D22" si="0">E18-C18</f>
        <v>-5170.8</v>
      </c>
      <c r="E18" s="60"/>
      <c r="F18" s="59"/>
      <c r="G18" s="59">
        <f t="shared" ref="G18:G22" si="1">H18-F18</f>
        <v>0</v>
      </c>
      <c r="H18" s="60"/>
      <c r="I18" s="59"/>
      <c r="J18" s="59">
        <f t="shared" ref="J18:J22" si="2">K18-I18</f>
        <v>221753.9</v>
      </c>
      <c r="K18" s="60">
        <f>5170.8+216583.1</f>
        <v>221753.9</v>
      </c>
      <c r="L18" s="58"/>
      <c r="M18" s="58"/>
      <c r="N18" s="58"/>
    </row>
    <row r="19" spans="1:14" ht="30" x14ac:dyDescent="0.25">
      <c r="A19" s="2">
        <v>2</v>
      </c>
      <c r="B19" s="75" t="s">
        <v>33</v>
      </c>
      <c r="C19" s="6">
        <v>1836</v>
      </c>
      <c r="D19" s="6">
        <f t="shared" si="0"/>
        <v>1683</v>
      </c>
      <c r="E19" s="21">
        <v>3519</v>
      </c>
      <c r="F19" s="6">
        <v>1836</v>
      </c>
      <c r="G19" s="6">
        <f t="shared" si="1"/>
        <v>1683</v>
      </c>
      <c r="H19" s="17">
        <v>3519</v>
      </c>
      <c r="I19" s="6">
        <v>1836</v>
      </c>
      <c r="J19" s="6">
        <f t="shared" si="2"/>
        <v>1683</v>
      </c>
      <c r="K19" s="17">
        <v>3519</v>
      </c>
      <c r="L19" s="88">
        <v>1836</v>
      </c>
      <c r="M19" s="88">
        <v>1836</v>
      </c>
      <c r="N19" s="88">
        <v>1836</v>
      </c>
    </row>
    <row r="20" spans="1:14" x14ac:dyDescent="0.25">
      <c r="A20" s="2">
        <v>3</v>
      </c>
      <c r="B20" s="75" t="s">
        <v>34</v>
      </c>
      <c r="C20" s="6">
        <v>414.4</v>
      </c>
      <c r="D20" s="6">
        <f t="shared" si="0"/>
        <v>131.60000000000002</v>
      </c>
      <c r="E20" s="17">
        <v>546</v>
      </c>
      <c r="F20" s="6">
        <v>414.4</v>
      </c>
      <c r="G20" s="6">
        <f t="shared" si="1"/>
        <v>-414.4</v>
      </c>
      <c r="H20" s="17"/>
      <c r="I20" s="6">
        <v>414.4</v>
      </c>
      <c r="J20" s="6">
        <f t="shared" si="2"/>
        <v>131.60000000000002</v>
      </c>
      <c r="K20" s="17">
        <v>546</v>
      </c>
      <c r="L20" s="3">
        <v>414.4</v>
      </c>
      <c r="M20" s="3">
        <v>414.4</v>
      </c>
      <c r="N20" s="3">
        <v>414.4</v>
      </c>
    </row>
    <row r="21" spans="1:14" x14ac:dyDescent="0.25">
      <c r="A21" s="2">
        <v>4</v>
      </c>
      <c r="B21" s="75" t="s">
        <v>147</v>
      </c>
      <c r="C21" s="6">
        <v>204949.9</v>
      </c>
      <c r="D21" s="6">
        <f t="shared" si="0"/>
        <v>-3.2999999999883585</v>
      </c>
      <c r="E21" s="17">
        <v>204946.6</v>
      </c>
      <c r="F21" s="6">
        <v>284900</v>
      </c>
      <c r="G21" s="6">
        <f t="shared" si="1"/>
        <v>-79.599999999976717</v>
      </c>
      <c r="H21" s="17">
        <v>284820.40000000002</v>
      </c>
      <c r="I21" s="6"/>
      <c r="J21" s="6">
        <f t="shared" si="2"/>
        <v>0</v>
      </c>
      <c r="K21" s="17"/>
      <c r="L21" s="3"/>
      <c r="M21" s="3"/>
      <c r="N21" s="3"/>
    </row>
    <row r="22" spans="1:14" s="61" customFormat="1" ht="12" x14ac:dyDescent="0.2">
      <c r="A22" s="58"/>
      <c r="B22" s="91" t="s">
        <v>32</v>
      </c>
      <c r="C22" s="59">
        <f>97990.1+105935</f>
        <v>203925.1</v>
      </c>
      <c r="D22" s="59">
        <f t="shared" si="0"/>
        <v>0</v>
      </c>
      <c r="E22" s="60">
        <v>203925.1</v>
      </c>
      <c r="F22" s="59">
        <f>136215.6+147259.8</f>
        <v>283475.40000000002</v>
      </c>
      <c r="G22" s="59">
        <f t="shared" si="1"/>
        <v>0</v>
      </c>
      <c r="H22" s="60">
        <v>283475.40000000002</v>
      </c>
      <c r="I22" s="59"/>
      <c r="J22" s="59">
        <f t="shared" si="2"/>
        <v>0</v>
      </c>
      <c r="K22" s="60"/>
      <c r="L22" s="58"/>
      <c r="M22" s="58"/>
      <c r="N22" s="58"/>
    </row>
    <row r="23" spans="1:14" ht="15.75" thickBot="1" x14ac:dyDescent="0.3">
      <c r="A23" s="51"/>
      <c r="B23" s="52"/>
      <c r="C23" s="53"/>
      <c r="D23" s="53"/>
      <c r="E23" s="60"/>
      <c r="F23" s="53"/>
      <c r="G23" s="53"/>
      <c r="H23" s="54"/>
      <c r="I23" s="53"/>
      <c r="J23" s="53"/>
      <c r="K23" s="54"/>
      <c r="L23" s="3"/>
      <c r="M23" s="3"/>
      <c r="N23" s="3"/>
    </row>
    <row r="24" spans="1:14" s="12" customFormat="1" thickBot="1" x14ac:dyDescent="0.25">
      <c r="A24" s="55"/>
      <c r="B24" s="56" t="s">
        <v>9</v>
      </c>
      <c r="C24" s="57">
        <f>C17+C19+C20+C21</f>
        <v>266380.7</v>
      </c>
      <c r="D24" s="57">
        <f t="shared" ref="D24:N24" si="3">D17+D19+D20+D21</f>
        <v>-12997.799999999994</v>
      </c>
      <c r="E24" s="57">
        <f t="shared" si="3"/>
        <v>253382.90000000002</v>
      </c>
      <c r="F24" s="57">
        <f t="shared" si="3"/>
        <v>322260.2</v>
      </c>
      <c r="G24" s="57">
        <f t="shared" si="3"/>
        <v>1789.0000000000232</v>
      </c>
      <c r="H24" s="57">
        <f t="shared" si="3"/>
        <v>324049.2</v>
      </c>
      <c r="I24" s="57">
        <f t="shared" si="3"/>
        <v>2250.4</v>
      </c>
      <c r="J24" s="57">
        <f t="shared" si="3"/>
        <v>231027</v>
      </c>
      <c r="K24" s="57">
        <f t="shared" si="3"/>
        <v>233277.4</v>
      </c>
      <c r="L24" s="57">
        <f t="shared" si="3"/>
        <v>2250.4</v>
      </c>
      <c r="M24" s="57">
        <f t="shared" si="3"/>
        <v>2250.4</v>
      </c>
      <c r="N24" s="57">
        <f t="shared" si="3"/>
        <v>2250.4</v>
      </c>
    </row>
    <row r="25" spans="1:14" x14ac:dyDescent="0.25">
      <c r="B25" s="5"/>
      <c r="C25" s="7"/>
      <c r="D25" s="7"/>
      <c r="E25" s="7"/>
      <c r="F25" s="7"/>
      <c r="G25" s="7"/>
      <c r="H25" s="7"/>
      <c r="I25" s="7"/>
      <c r="J25" s="7"/>
      <c r="K25" s="7"/>
    </row>
    <row r="26" spans="1:14" x14ac:dyDescent="0.25">
      <c r="B26" s="5"/>
    </row>
    <row r="27" spans="1:14" s="76" customFormat="1" ht="33.75" customHeight="1" x14ac:dyDescent="0.25">
      <c r="B27" s="75" t="s">
        <v>124</v>
      </c>
      <c r="C27" s="79">
        <f>C24+F24+I24+L24+M24+N24</f>
        <v>597642.50000000012</v>
      </c>
      <c r="D27" s="92"/>
      <c r="E27" s="92"/>
    </row>
    <row r="28" spans="1:14" s="76" customFormat="1" ht="19.5" customHeight="1" x14ac:dyDescent="0.25">
      <c r="B28" s="75" t="s">
        <v>79</v>
      </c>
      <c r="C28" s="79">
        <f>D24+G24+J24</f>
        <v>219818.20000000004</v>
      </c>
      <c r="D28" s="92"/>
      <c r="E28" s="92"/>
    </row>
    <row r="29" spans="1:14" s="76" customFormat="1" ht="31.5" customHeight="1" x14ac:dyDescent="0.25">
      <c r="B29" s="75" t="s">
        <v>14</v>
      </c>
      <c r="C29" s="79">
        <f>C27+C28</f>
        <v>817460.70000000019</v>
      </c>
      <c r="D29" s="92"/>
      <c r="E29" s="92"/>
      <c r="F29" s="92"/>
    </row>
    <row r="30" spans="1:14" ht="41.25" customHeight="1" x14ac:dyDescent="0.25">
      <c r="B30" s="5"/>
      <c r="C30" s="7"/>
      <c r="D30" s="7"/>
      <c r="E30" s="7"/>
      <c r="F30" s="7"/>
    </row>
    <row r="31" spans="1:14" ht="35.25" customHeight="1" x14ac:dyDescent="0.25">
      <c r="B31" s="119" t="s">
        <v>165</v>
      </c>
      <c r="C31" s="119"/>
      <c r="L31" s="1" t="s">
        <v>148</v>
      </c>
    </row>
    <row r="32" spans="1:14" ht="16.5" customHeight="1" x14ac:dyDescent="0.25">
      <c r="B32" s="5"/>
      <c r="C32" s="7"/>
      <c r="D32" s="7"/>
      <c r="E32" s="7"/>
      <c r="F32" s="7"/>
    </row>
    <row r="33" spans="2:2" x14ac:dyDescent="0.25">
      <c r="B33" s="5"/>
    </row>
    <row r="34" spans="2:2" x14ac:dyDescent="0.25">
      <c r="B34" s="5"/>
    </row>
    <row r="35" spans="2:2" x14ac:dyDescent="0.25">
      <c r="B35" s="5"/>
    </row>
    <row r="36" spans="2:2" x14ac:dyDescent="0.25">
      <c r="B36" s="5"/>
    </row>
    <row r="37" spans="2:2" x14ac:dyDescent="0.25">
      <c r="B37" s="5"/>
    </row>
    <row r="38" spans="2:2" x14ac:dyDescent="0.25">
      <c r="B38" s="5"/>
    </row>
    <row r="39" spans="2:2" x14ac:dyDescent="0.25">
      <c r="B39" s="5"/>
    </row>
    <row r="40" spans="2:2" x14ac:dyDescent="0.25">
      <c r="B40" s="5"/>
    </row>
    <row r="41" spans="2:2" x14ac:dyDescent="0.25">
      <c r="B41" s="5"/>
    </row>
    <row r="42" spans="2:2" x14ac:dyDescent="0.25">
      <c r="B42" s="5"/>
    </row>
    <row r="43" spans="2:2" x14ac:dyDescent="0.25">
      <c r="B43" s="5"/>
    </row>
    <row r="44" spans="2:2" x14ac:dyDescent="0.25">
      <c r="B44" s="5"/>
    </row>
    <row r="45" spans="2:2" x14ac:dyDescent="0.25">
      <c r="B45" s="5"/>
    </row>
  </sheetData>
  <mergeCells count="10">
    <mergeCell ref="L14:L15"/>
    <mergeCell ref="M14:M15"/>
    <mergeCell ref="N14:N15"/>
    <mergeCell ref="C7:L7"/>
    <mergeCell ref="B31:C31"/>
    <mergeCell ref="A14:A15"/>
    <mergeCell ref="B14:B15"/>
    <mergeCell ref="F14:H14"/>
    <mergeCell ref="I14:K14"/>
    <mergeCell ref="C14:E14"/>
  </mergeCells>
  <pageMargins left="0.35" right="0.35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N44"/>
  <sheetViews>
    <sheetView topLeftCell="A10" workbookViewId="0">
      <selection activeCell="H27" sqref="H27"/>
    </sheetView>
  </sheetViews>
  <sheetFormatPr defaultRowHeight="15" x14ac:dyDescent="0.25"/>
  <cols>
    <col min="1" max="1" width="3.85546875" style="1" customWidth="1"/>
    <col min="2" max="2" width="54.7109375" style="1" customWidth="1"/>
    <col min="3" max="3" width="13.42578125" style="1" customWidth="1"/>
    <col min="4" max="4" width="11.7109375" style="1" customWidth="1"/>
    <col min="5" max="5" width="13" style="1" customWidth="1"/>
    <col min="6" max="6" width="13.42578125" style="1" customWidth="1"/>
    <col min="7" max="7" width="11.7109375" style="1" customWidth="1"/>
    <col min="8" max="8" width="13" style="1" customWidth="1"/>
    <col min="9" max="9" width="13.42578125" style="1" customWidth="1"/>
    <col min="10" max="10" width="11.7109375" style="1" customWidth="1"/>
    <col min="11" max="11" width="13" style="1" customWidth="1"/>
    <col min="12" max="14" width="11.7109375" style="1" customWidth="1"/>
    <col min="15" max="16384" width="9.140625" style="1"/>
  </cols>
  <sheetData>
    <row r="1" spans="1:14" x14ac:dyDescent="0.25">
      <c r="B1" s="1" t="s">
        <v>15</v>
      </c>
      <c r="L1" s="1" t="s">
        <v>19</v>
      </c>
    </row>
    <row r="2" spans="1:14" x14ac:dyDescent="0.25">
      <c r="B2" s="1" t="s">
        <v>16</v>
      </c>
      <c r="L2" s="1" t="s">
        <v>94</v>
      </c>
    </row>
    <row r="3" spans="1:14" x14ac:dyDescent="0.25">
      <c r="B3" s="1" t="s">
        <v>17</v>
      </c>
      <c r="L3" s="1" t="s">
        <v>81</v>
      </c>
    </row>
    <row r="4" spans="1:14" x14ac:dyDescent="0.25">
      <c r="B4" s="1" t="s">
        <v>18</v>
      </c>
      <c r="L4" s="1" t="s">
        <v>18</v>
      </c>
    </row>
    <row r="5" spans="1:14" x14ac:dyDescent="0.25">
      <c r="B5" s="1" t="s">
        <v>138</v>
      </c>
      <c r="L5" s="1" t="s">
        <v>129</v>
      </c>
    </row>
    <row r="6" spans="1:14" x14ac:dyDescent="0.25">
      <c r="B6" s="1" t="s">
        <v>169</v>
      </c>
      <c r="L6" s="1" t="s">
        <v>115</v>
      </c>
    </row>
    <row r="7" spans="1:14" ht="29.25" customHeight="1" x14ac:dyDescent="0.25">
      <c r="C7" s="1" t="s">
        <v>0</v>
      </c>
    </row>
    <row r="8" spans="1:14" ht="20.25" customHeight="1" x14ac:dyDescent="0.25">
      <c r="C8" s="111" t="s">
        <v>180</v>
      </c>
      <c r="D8" s="111"/>
      <c r="E8" s="111"/>
      <c r="F8" s="111"/>
      <c r="G8" s="111"/>
      <c r="H8" s="111"/>
      <c r="I8" s="111"/>
      <c r="J8" s="111"/>
      <c r="K8" s="111"/>
    </row>
    <row r="9" spans="1:14" x14ac:dyDescent="0.25">
      <c r="C9" s="1" t="s">
        <v>21</v>
      </c>
    </row>
    <row r="10" spans="1:14" x14ac:dyDescent="0.25">
      <c r="C10" s="1" t="s">
        <v>181</v>
      </c>
    </row>
    <row r="11" spans="1:14" x14ac:dyDescent="0.25">
      <c r="C11" s="1" t="s">
        <v>136</v>
      </c>
    </row>
    <row r="13" spans="1:14" x14ac:dyDescent="0.25">
      <c r="N13" s="8" t="s">
        <v>6</v>
      </c>
    </row>
    <row r="14" spans="1:14" s="63" customFormat="1" x14ac:dyDescent="0.25">
      <c r="A14" s="112" t="s">
        <v>10</v>
      </c>
      <c r="B14" s="113" t="s">
        <v>11</v>
      </c>
      <c r="C14" s="116" t="s">
        <v>118</v>
      </c>
      <c r="D14" s="117"/>
      <c r="E14" s="118"/>
      <c r="F14" s="113" t="s">
        <v>119</v>
      </c>
      <c r="G14" s="113"/>
      <c r="H14" s="113"/>
      <c r="I14" s="113" t="s">
        <v>131</v>
      </c>
      <c r="J14" s="113"/>
      <c r="K14" s="113"/>
      <c r="L14" s="120" t="s">
        <v>121</v>
      </c>
      <c r="M14" s="120" t="s">
        <v>122</v>
      </c>
      <c r="N14" s="120" t="s">
        <v>123</v>
      </c>
    </row>
    <row r="15" spans="1:14" s="65" customFormat="1" ht="45" x14ac:dyDescent="0.25">
      <c r="A15" s="112"/>
      <c r="B15" s="113"/>
      <c r="C15" s="62" t="s">
        <v>164</v>
      </c>
      <c r="D15" s="62" t="s">
        <v>20</v>
      </c>
      <c r="E15" s="64" t="s">
        <v>125</v>
      </c>
      <c r="F15" s="62" t="s">
        <v>164</v>
      </c>
      <c r="G15" s="62" t="s">
        <v>20</v>
      </c>
      <c r="H15" s="64" t="s">
        <v>126</v>
      </c>
      <c r="I15" s="62" t="s">
        <v>164</v>
      </c>
      <c r="J15" s="62" t="s">
        <v>20</v>
      </c>
      <c r="K15" s="64" t="s">
        <v>127</v>
      </c>
      <c r="L15" s="121"/>
      <c r="M15" s="121"/>
      <c r="N15" s="121"/>
    </row>
    <row r="16" spans="1:14" s="87" customFormat="1" ht="12.75" x14ac:dyDescent="0.2">
      <c r="A16" s="84">
        <v>1</v>
      </c>
      <c r="B16" s="84">
        <v>2</v>
      </c>
      <c r="C16" s="85">
        <v>3</v>
      </c>
      <c r="D16" s="85">
        <v>4</v>
      </c>
      <c r="E16" s="86">
        <v>5</v>
      </c>
      <c r="F16" s="85">
        <v>6</v>
      </c>
      <c r="G16" s="85">
        <v>7</v>
      </c>
      <c r="H16" s="86">
        <v>8</v>
      </c>
      <c r="I16" s="85">
        <v>9</v>
      </c>
      <c r="J16" s="85">
        <v>10</v>
      </c>
      <c r="K16" s="86">
        <v>11</v>
      </c>
      <c r="L16" s="85">
        <v>12</v>
      </c>
      <c r="M16" s="85">
        <v>13</v>
      </c>
      <c r="N16" s="85">
        <v>14</v>
      </c>
    </row>
    <row r="17" spans="1:14" ht="30.75" customHeight="1" x14ac:dyDescent="0.25">
      <c r="A17" s="74">
        <v>1</v>
      </c>
      <c r="B17" s="75" t="s">
        <v>35</v>
      </c>
      <c r="C17" s="6">
        <v>833.9</v>
      </c>
      <c r="D17" s="6">
        <f>E17-C17</f>
        <v>24.200000000000045</v>
      </c>
      <c r="E17" s="17">
        <v>858.1</v>
      </c>
      <c r="F17" s="6">
        <v>875.2</v>
      </c>
      <c r="G17" s="6">
        <f>H17-F17</f>
        <v>-17.100000000000023</v>
      </c>
      <c r="H17" s="17">
        <v>858.1</v>
      </c>
      <c r="I17" s="6">
        <v>1007.7</v>
      </c>
      <c r="J17" s="6">
        <f>K17-I17</f>
        <v>-149.60000000000002</v>
      </c>
      <c r="K17" s="17">
        <v>858.1</v>
      </c>
      <c r="L17" s="3">
        <v>1067.7</v>
      </c>
      <c r="M17" s="3">
        <v>1007.7</v>
      </c>
      <c r="N17" s="3">
        <v>1067.7</v>
      </c>
    </row>
    <row r="18" spans="1:14" ht="30" x14ac:dyDescent="0.25">
      <c r="A18" s="74">
        <v>2</v>
      </c>
      <c r="B18" s="75" t="s">
        <v>36</v>
      </c>
      <c r="C18" s="6"/>
      <c r="D18" s="6">
        <f t="shared" ref="D18:D22" si="0">E18-C18</f>
        <v>0</v>
      </c>
      <c r="E18" s="17"/>
      <c r="F18" s="6"/>
      <c r="G18" s="6">
        <f t="shared" ref="G18:G22" si="1">H18-F18</f>
        <v>0</v>
      </c>
      <c r="H18" s="17"/>
      <c r="I18" s="6"/>
      <c r="J18" s="6">
        <f t="shared" ref="J18:J22" si="2">K18-I18</f>
        <v>0</v>
      </c>
      <c r="K18" s="17"/>
      <c r="L18" s="3"/>
      <c r="M18" s="3"/>
      <c r="N18" s="3"/>
    </row>
    <row r="19" spans="1:14" ht="43.5" customHeight="1" x14ac:dyDescent="0.25">
      <c r="A19" s="74">
        <v>3</v>
      </c>
      <c r="B19" s="75" t="s">
        <v>37</v>
      </c>
      <c r="C19" s="6">
        <v>1000</v>
      </c>
      <c r="D19" s="6">
        <f t="shared" si="0"/>
        <v>-1000</v>
      </c>
      <c r="E19" s="17"/>
      <c r="F19" s="6"/>
      <c r="G19" s="6">
        <f t="shared" si="1"/>
        <v>0</v>
      </c>
      <c r="H19" s="17"/>
      <c r="I19" s="6"/>
      <c r="J19" s="6">
        <f t="shared" si="2"/>
        <v>0</v>
      </c>
      <c r="K19" s="17"/>
      <c r="L19" s="3"/>
      <c r="M19" s="3">
        <v>143.30000000000001</v>
      </c>
      <c r="N19" s="3"/>
    </row>
    <row r="20" spans="1:14" ht="32.25" customHeight="1" x14ac:dyDescent="0.25">
      <c r="A20" s="74">
        <v>4</v>
      </c>
      <c r="B20" s="75" t="s">
        <v>38</v>
      </c>
      <c r="C20" s="6">
        <v>50.4</v>
      </c>
      <c r="D20" s="6">
        <f t="shared" si="0"/>
        <v>1730</v>
      </c>
      <c r="E20" s="17">
        <v>1780.4</v>
      </c>
      <c r="F20" s="6">
        <v>50.4</v>
      </c>
      <c r="G20" s="6">
        <f t="shared" si="1"/>
        <v>3500</v>
      </c>
      <c r="H20" s="17">
        <v>3550.4</v>
      </c>
      <c r="I20" s="6">
        <v>4011.4</v>
      </c>
      <c r="J20" s="6">
        <f t="shared" si="2"/>
        <v>-461</v>
      </c>
      <c r="K20" s="17">
        <v>3550.4</v>
      </c>
      <c r="L20" s="3">
        <v>150.4</v>
      </c>
      <c r="M20" s="3">
        <v>50.4</v>
      </c>
      <c r="N20" s="3">
        <v>50.4</v>
      </c>
    </row>
    <row r="21" spans="1:14" x14ac:dyDescent="0.25">
      <c r="A21" s="74">
        <v>5</v>
      </c>
      <c r="B21" s="75" t="s">
        <v>39</v>
      </c>
      <c r="C21" s="6">
        <v>1673.1</v>
      </c>
      <c r="D21" s="6">
        <f t="shared" si="0"/>
        <v>465.59999999999991</v>
      </c>
      <c r="E21" s="17">
        <v>2138.6999999999998</v>
      </c>
      <c r="F21" s="6">
        <v>1682.1</v>
      </c>
      <c r="G21" s="6">
        <f t="shared" si="1"/>
        <v>456.59999999999991</v>
      </c>
      <c r="H21" s="17">
        <v>2138.6999999999998</v>
      </c>
      <c r="I21" s="6">
        <v>3948.9</v>
      </c>
      <c r="J21" s="6">
        <f t="shared" si="2"/>
        <v>-1810.2000000000003</v>
      </c>
      <c r="K21" s="17">
        <v>2138.6999999999998</v>
      </c>
      <c r="L21" s="3">
        <v>3870.6</v>
      </c>
      <c r="M21" s="3">
        <v>3022</v>
      </c>
      <c r="N21" s="3">
        <v>2823.1</v>
      </c>
    </row>
    <row r="22" spans="1:14" ht="30" x14ac:dyDescent="0.25">
      <c r="A22" s="74">
        <v>6</v>
      </c>
      <c r="B22" s="75" t="s">
        <v>40</v>
      </c>
      <c r="C22" s="6">
        <f>23028.9</f>
        <v>23028.9</v>
      </c>
      <c r="D22" s="6">
        <f t="shared" si="0"/>
        <v>5731.5999999999985</v>
      </c>
      <c r="E22" s="17">
        <v>28760.5</v>
      </c>
      <c r="F22" s="6">
        <v>23028.9</v>
      </c>
      <c r="G22" s="6">
        <f t="shared" si="1"/>
        <v>5731.5999999999985</v>
      </c>
      <c r="H22" s="17">
        <v>28760.5</v>
      </c>
      <c r="I22" s="6">
        <v>23028.9</v>
      </c>
      <c r="J22" s="6">
        <f t="shared" si="2"/>
        <v>5731.5999999999985</v>
      </c>
      <c r="K22" s="17">
        <v>28760.5</v>
      </c>
      <c r="L22" s="3">
        <v>23028.9</v>
      </c>
      <c r="M22" s="3">
        <f>23028.9</f>
        <v>23028.9</v>
      </c>
      <c r="N22" s="3">
        <v>23028.9</v>
      </c>
    </row>
    <row r="23" spans="1:14" s="12" customFormat="1" ht="14.25" x14ac:dyDescent="0.2">
      <c r="A23" s="9"/>
      <c r="B23" s="10" t="s">
        <v>9</v>
      </c>
      <c r="C23" s="11">
        <f>SUM(C17:C22)</f>
        <v>26586.300000000003</v>
      </c>
      <c r="D23" s="11">
        <f>SUM(D17:D22)</f>
        <v>6951.3999999999987</v>
      </c>
      <c r="E23" s="11">
        <f>SUM(E17:E22)</f>
        <v>33537.699999999997</v>
      </c>
      <c r="F23" s="11">
        <f t="shared" ref="F23:N23" si="3">SUM(F17:F22)</f>
        <v>25636.600000000002</v>
      </c>
      <c r="G23" s="11">
        <f t="shared" si="3"/>
        <v>9671.0999999999985</v>
      </c>
      <c r="H23" s="11">
        <f t="shared" si="3"/>
        <v>35307.699999999997</v>
      </c>
      <c r="I23" s="11">
        <f t="shared" si="3"/>
        <v>31996.9</v>
      </c>
      <c r="J23" s="11">
        <f t="shared" si="3"/>
        <v>3310.7999999999984</v>
      </c>
      <c r="K23" s="11">
        <f t="shared" si="3"/>
        <v>35307.699999999997</v>
      </c>
      <c r="L23" s="11">
        <f t="shared" si="3"/>
        <v>28117.600000000002</v>
      </c>
      <c r="M23" s="11">
        <f t="shared" si="3"/>
        <v>27252.300000000003</v>
      </c>
      <c r="N23" s="11">
        <f t="shared" si="3"/>
        <v>26970.100000000002</v>
      </c>
    </row>
    <row r="24" spans="1:14" x14ac:dyDescent="0.25">
      <c r="B24" s="5"/>
      <c r="C24" s="7"/>
      <c r="D24" s="7"/>
      <c r="E24" s="7"/>
      <c r="F24" s="7"/>
      <c r="G24" s="7"/>
      <c r="H24" s="7"/>
      <c r="I24" s="7"/>
      <c r="J24" s="7"/>
      <c r="K24" s="7"/>
    </row>
    <row r="25" spans="1:14" x14ac:dyDescent="0.25">
      <c r="B25" s="5"/>
    </row>
    <row r="26" spans="1:14" ht="32.25" customHeight="1" x14ac:dyDescent="0.25">
      <c r="B26" s="75" t="s">
        <v>175</v>
      </c>
      <c r="C26" s="79">
        <f>C23+F23+I23+L23+M23+N23</f>
        <v>166559.80000000002</v>
      </c>
      <c r="D26" s="7"/>
      <c r="E26" s="7"/>
    </row>
    <row r="27" spans="1:14" ht="16.5" customHeight="1" x14ac:dyDescent="0.25">
      <c r="B27" s="75" t="s">
        <v>176</v>
      </c>
      <c r="C27" s="79">
        <f>D23+G23+J23</f>
        <v>19933.299999999996</v>
      </c>
      <c r="D27" s="7"/>
      <c r="E27" s="7"/>
    </row>
    <row r="28" spans="1:14" ht="17.25" customHeight="1" x14ac:dyDescent="0.25">
      <c r="B28" s="75" t="s">
        <v>177</v>
      </c>
      <c r="C28" s="79">
        <f>C26+C27</f>
        <v>186493.1</v>
      </c>
      <c r="D28" s="7"/>
      <c r="E28" s="7"/>
      <c r="F28" s="7"/>
    </row>
    <row r="29" spans="1:14" ht="21" customHeight="1" x14ac:dyDescent="0.25">
      <c r="B29" s="5"/>
      <c r="C29" s="7"/>
      <c r="D29" s="7"/>
      <c r="E29" s="7"/>
      <c r="F29" s="7"/>
    </row>
    <row r="30" spans="1:14" ht="30" customHeight="1" x14ac:dyDescent="0.25">
      <c r="B30" s="119" t="s">
        <v>178</v>
      </c>
      <c r="C30" s="119"/>
      <c r="K30" s="1" t="s">
        <v>179</v>
      </c>
    </row>
    <row r="31" spans="1:14" ht="13.5" customHeight="1" x14ac:dyDescent="0.25">
      <c r="B31" s="5"/>
      <c r="C31" s="7"/>
      <c r="D31" s="7"/>
      <c r="E31" s="7"/>
      <c r="F31" s="7"/>
    </row>
    <row r="32" spans="1:14" x14ac:dyDescent="0.25">
      <c r="B32" s="5"/>
    </row>
    <row r="33" spans="2:2" x14ac:dyDescent="0.25">
      <c r="B33" s="5"/>
    </row>
    <row r="34" spans="2:2" x14ac:dyDescent="0.25">
      <c r="B34" s="5"/>
    </row>
    <row r="35" spans="2:2" x14ac:dyDescent="0.25">
      <c r="B35" s="5"/>
    </row>
    <row r="36" spans="2:2" x14ac:dyDescent="0.25">
      <c r="B36" s="5"/>
    </row>
    <row r="37" spans="2:2" x14ac:dyDescent="0.25">
      <c r="B37" s="5"/>
    </row>
    <row r="38" spans="2:2" x14ac:dyDescent="0.25">
      <c r="B38" s="5"/>
    </row>
    <row r="39" spans="2:2" x14ac:dyDescent="0.25">
      <c r="B39" s="5"/>
    </row>
    <row r="40" spans="2:2" x14ac:dyDescent="0.25">
      <c r="B40" s="5"/>
    </row>
    <row r="41" spans="2:2" x14ac:dyDescent="0.25">
      <c r="B41" s="5"/>
    </row>
    <row r="42" spans="2:2" x14ac:dyDescent="0.25">
      <c r="B42" s="5"/>
    </row>
    <row r="43" spans="2:2" x14ac:dyDescent="0.25">
      <c r="B43" s="5"/>
    </row>
    <row r="44" spans="2:2" x14ac:dyDescent="0.25">
      <c r="B44" s="5"/>
    </row>
  </sheetData>
  <mergeCells count="10">
    <mergeCell ref="I14:K14"/>
    <mergeCell ref="L14:L15"/>
    <mergeCell ref="M14:M15"/>
    <mergeCell ref="N14:N15"/>
    <mergeCell ref="C8:K8"/>
    <mergeCell ref="B30:C30"/>
    <mergeCell ref="C14:E14"/>
    <mergeCell ref="A14:A15"/>
    <mergeCell ref="B14:B15"/>
    <mergeCell ref="F14:H14"/>
  </mergeCells>
  <pageMargins left="0.35" right="0.34" top="0.74803149606299213" bottom="0.74803149606299213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N42"/>
  <sheetViews>
    <sheetView topLeftCell="A7" workbookViewId="0">
      <selection activeCell="J26" sqref="J26"/>
    </sheetView>
  </sheetViews>
  <sheetFormatPr defaultRowHeight="15" x14ac:dyDescent="0.25"/>
  <cols>
    <col min="1" max="1" width="4.42578125" style="1" customWidth="1"/>
    <col min="2" max="2" width="54.5703125" style="1" customWidth="1"/>
    <col min="3" max="3" width="13.5703125" style="1" customWidth="1"/>
    <col min="4" max="4" width="11.7109375" style="1" customWidth="1"/>
    <col min="5" max="5" width="14.140625" style="1" customWidth="1"/>
    <col min="6" max="6" width="13.5703125" style="1" customWidth="1"/>
    <col min="7" max="7" width="11.7109375" style="1" customWidth="1"/>
    <col min="8" max="8" width="15.42578125" style="1" customWidth="1"/>
    <col min="9" max="9" width="13.5703125" style="1" customWidth="1"/>
    <col min="10" max="10" width="11.7109375" style="1" customWidth="1"/>
    <col min="11" max="11" width="14" style="1" customWidth="1"/>
    <col min="12" max="14" width="10.140625" style="1" customWidth="1"/>
    <col min="15" max="16384" width="9.140625" style="1"/>
  </cols>
  <sheetData>
    <row r="1" spans="1:14" x14ac:dyDescent="0.25">
      <c r="B1" s="1" t="s">
        <v>15</v>
      </c>
      <c r="K1" s="1" t="s">
        <v>19</v>
      </c>
    </row>
    <row r="2" spans="1:14" x14ac:dyDescent="0.25">
      <c r="B2" s="1" t="s">
        <v>16</v>
      </c>
      <c r="K2" s="1" t="s">
        <v>86</v>
      </c>
    </row>
    <row r="3" spans="1:14" x14ac:dyDescent="0.25">
      <c r="B3" s="1" t="s">
        <v>17</v>
      </c>
      <c r="K3" s="1" t="s">
        <v>17</v>
      </c>
    </row>
    <row r="4" spans="1:14" x14ac:dyDescent="0.25">
      <c r="B4" s="1" t="s">
        <v>18</v>
      </c>
      <c r="K4" s="1" t="s">
        <v>18</v>
      </c>
    </row>
    <row r="5" spans="1:14" x14ac:dyDescent="0.25">
      <c r="B5" s="1" t="s">
        <v>85</v>
      </c>
      <c r="K5" s="1" t="s">
        <v>112</v>
      </c>
    </row>
    <row r="6" spans="1:14" x14ac:dyDescent="0.25">
      <c r="B6" s="1" t="s">
        <v>169</v>
      </c>
      <c r="K6" s="1" t="s">
        <v>115</v>
      </c>
    </row>
    <row r="7" spans="1:14" ht="29.25" customHeight="1" x14ac:dyDescent="0.25">
      <c r="C7" s="82" t="s">
        <v>0</v>
      </c>
      <c r="D7" s="82"/>
      <c r="E7" s="82"/>
      <c r="F7" s="82"/>
      <c r="G7" s="82"/>
      <c r="H7" s="82"/>
      <c r="I7" s="82"/>
      <c r="J7" s="82"/>
      <c r="K7" s="82"/>
      <c r="L7" s="82"/>
    </row>
    <row r="8" spans="1:14" ht="20.25" customHeight="1" x14ac:dyDescent="0.25">
      <c r="C8" s="111" t="s">
        <v>161</v>
      </c>
      <c r="D8" s="111"/>
      <c r="E8" s="111"/>
      <c r="F8" s="111"/>
      <c r="G8" s="111"/>
      <c r="H8" s="111"/>
      <c r="I8" s="111"/>
      <c r="J8" s="111"/>
      <c r="K8" s="111"/>
    </row>
    <row r="9" spans="1:14" x14ac:dyDescent="0.25">
      <c r="C9" s="82" t="s">
        <v>21</v>
      </c>
      <c r="E9" s="82"/>
      <c r="F9" s="82"/>
      <c r="G9" s="82"/>
      <c r="H9" s="82"/>
      <c r="I9" s="82"/>
      <c r="J9" s="82"/>
      <c r="K9" s="82"/>
    </row>
    <row r="10" spans="1:14" x14ac:dyDescent="0.25">
      <c r="C10" s="82" t="s">
        <v>149</v>
      </c>
      <c r="E10" s="82"/>
      <c r="F10" s="82"/>
      <c r="G10" s="82"/>
      <c r="H10" s="82"/>
      <c r="I10" s="82"/>
      <c r="J10" s="82"/>
      <c r="K10" s="82"/>
    </row>
    <row r="11" spans="1:14" x14ac:dyDescent="0.25">
      <c r="C11" s="82" t="s">
        <v>136</v>
      </c>
      <c r="E11" s="82"/>
      <c r="F11" s="82"/>
      <c r="G11" s="82"/>
      <c r="H11" s="82"/>
      <c r="I11" s="82"/>
      <c r="J11" s="82"/>
      <c r="K11" s="82"/>
    </row>
    <row r="13" spans="1:14" x14ac:dyDescent="0.25">
      <c r="N13" s="8" t="s">
        <v>6</v>
      </c>
    </row>
    <row r="14" spans="1:14" s="63" customFormat="1" x14ac:dyDescent="0.25">
      <c r="A14" s="112" t="s">
        <v>10</v>
      </c>
      <c r="B14" s="113" t="s">
        <v>11</v>
      </c>
      <c r="C14" s="116" t="s">
        <v>118</v>
      </c>
      <c r="D14" s="117"/>
      <c r="E14" s="118"/>
      <c r="F14" s="113" t="s">
        <v>119</v>
      </c>
      <c r="G14" s="113"/>
      <c r="H14" s="113"/>
      <c r="I14" s="113" t="s">
        <v>131</v>
      </c>
      <c r="J14" s="113"/>
      <c r="K14" s="113"/>
      <c r="L14" s="120" t="s">
        <v>121</v>
      </c>
      <c r="M14" s="120" t="s">
        <v>122</v>
      </c>
      <c r="N14" s="120" t="s">
        <v>123</v>
      </c>
    </row>
    <row r="15" spans="1:14" s="65" customFormat="1" ht="50.25" customHeight="1" x14ac:dyDescent="0.25">
      <c r="A15" s="112"/>
      <c r="B15" s="113"/>
      <c r="C15" s="62" t="s">
        <v>164</v>
      </c>
      <c r="D15" s="62" t="s">
        <v>20</v>
      </c>
      <c r="E15" s="64" t="s">
        <v>125</v>
      </c>
      <c r="F15" s="62" t="s">
        <v>164</v>
      </c>
      <c r="G15" s="62" t="s">
        <v>20</v>
      </c>
      <c r="H15" s="64" t="s">
        <v>126</v>
      </c>
      <c r="I15" s="62" t="s">
        <v>164</v>
      </c>
      <c r="J15" s="62" t="s">
        <v>20</v>
      </c>
      <c r="K15" s="64" t="s">
        <v>127</v>
      </c>
      <c r="L15" s="121"/>
      <c r="M15" s="121"/>
      <c r="N15" s="121"/>
    </row>
    <row r="16" spans="1:14" s="87" customFormat="1" ht="12.75" x14ac:dyDescent="0.2">
      <c r="A16" s="84">
        <v>1</v>
      </c>
      <c r="B16" s="84">
        <v>2</v>
      </c>
      <c r="C16" s="85">
        <v>3</v>
      </c>
      <c r="D16" s="85">
        <v>4</v>
      </c>
      <c r="E16" s="86">
        <v>5</v>
      </c>
      <c r="F16" s="85">
        <v>6</v>
      </c>
      <c r="G16" s="85">
        <v>7</v>
      </c>
      <c r="H16" s="86">
        <v>8</v>
      </c>
      <c r="I16" s="85">
        <v>9</v>
      </c>
      <c r="J16" s="85">
        <v>10</v>
      </c>
      <c r="K16" s="86">
        <v>11</v>
      </c>
      <c r="L16" s="85">
        <v>12</v>
      </c>
      <c r="M16" s="85">
        <v>13</v>
      </c>
      <c r="N16" s="85">
        <v>14</v>
      </c>
    </row>
    <row r="17" spans="1:14" x14ac:dyDescent="0.25">
      <c r="A17" s="74">
        <v>1</v>
      </c>
      <c r="B17" s="93" t="s">
        <v>172</v>
      </c>
      <c r="C17" s="6">
        <v>8583.6</v>
      </c>
      <c r="D17" s="6">
        <f>E17-C17</f>
        <v>917.39999999999964</v>
      </c>
      <c r="E17" s="17">
        <v>9501</v>
      </c>
      <c r="F17" s="6">
        <v>8583.6</v>
      </c>
      <c r="G17" s="6">
        <f>H17-F17</f>
        <v>917.39999999999964</v>
      </c>
      <c r="H17" s="17">
        <v>9501</v>
      </c>
      <c r="I17" s="6">
        <v>8583.6</v>
      </c>
      <c r="J17" s="6">
        <f>K17-I17</f>
        <v>917.39999999999964</v>
      </c>
      <c r="K17" s="17">
        <v>9501</v>
      </c>
      <c r="L17" s="6">
        <v>8583.6</v>
      </c>
      <c r="M17" s="6">
        <v>8583.6</v>
      </c>
      <c r="N17" s="6">
        <v>8583.6</v>
      </c>
    </row>
    <row r="18" spans="1:14" ht="30" x14ac:dyDescent="0.25">
      <c r="A18" s="74">
        <v>2</v>
      </c>
      <c r="B18" s="93" t="s">
        <v>173</v>
      </c>
      <c r="C18" s="6">
        <v>865</v>
      </c>
      <c r="D18" s="6">
        <f t="shared" ref="D18:D19" si="0">E18-C18</f>
        <v>-65</v>
      </c>
      <c r="E18" s="17">
        <v>800</v>
      </c>
      <c r="F18" s="6">
        <v>865</v>
      </c>
      <c r="G18" s="6">
        <f t="shared" ref="G18:G19" si="1">H18-F18</f>
        <v>-55</v>
      </c>
      <c r="H18" s="17">
        <v>810</v>
      </c>
      <c r="I18" s="6">
        <v>865</v>
      </c>
      <c r="J18" s="6">
        <f t="shared" ref="J18:J19" si="2">K18-I18</f>
        <v>-55</v>
      </c>
      <c r="K18" s="17">
        <v>810</v>
      </c>
      <c r="L18" s="6">
        <v>865</v>
      </c>
      <c r="M18" s="6">
        <v>865</v>
      </c>
      <c r="N18" s="6">
        <v>865</v>
      </c>
    </row>
    <row r="19" spans="1:14" ht="45" x14ac:dyDescent="0.25">
      <c r="A19" s="74">
        <v>3</v>
      </c>
      <c r="B19" s="93" t="s">
        <v>174</v>
      </c>
      <c r="C19" s="6">
        <v>600</v>
      </c>
      <c r="D19" s="6">
        <f t="shared" si="0"/>
        <v>-100</v>
      </c>
      <c r="E19" s="17">
        <v>500</v>
      </c>
      <c r="F19" s="6">
        <v>600</v>
      </c>
      <c r="G19" s="6">
        <f t="shared" si="1"/>
        <v>0</v>
      </c>
      <c r="H19" s="17">
        <v>600</v>
      </c>
      <c r="I19" s="6">
        <v>600</v>
      </c>
      <c r="J19" s="6">
        <f t="shared" si="2"/>
        <v>0</v>
      </c>
      <c r="K19" s="17">
        <v>600</v>
      </c>
      <c r="L19" s="6">
        <v>600</v>
      </c>
      <c r="M19" s="6">
        <v>600</v>
      </c>
      <c r="N19" s="6">
        <v>600</v>
      </c>
    </row>
    <row r="20" spans="1:14" x14ac:dyDescent="0.25">
      <c r="A20" s="3"/>
      <c r="B20" s="4"/>
      <c r="C20" s="6"/>
      <c r="D20" s="6"/>
      <c r="E20" s="17"/>
      <c r="F20" s="6"/>
      <c r="G20" s="6">
        <f t="shared" ref="G20" si="3">H20-F20</f>
        <v>0</v>
      </c>
      <c r="H20" s="17"/>
      <c r="I20" s="6"/>
      <c r="J20" s="6">
        <f t="shared" ref="J20" si="4">K20-I20</f>
        <v>0</v>
      </c>
      <c r="K20" s="17"/>
      <c r="L20" s="6"/>
      <c r="M20" s="6"/>
      <c r="N20" s="6"/>
    </row>
    <row r="21" spans="1:14" s="12" customFormat="1" ht="14.25" x14ac:dyDescent="0.2">
      <c r="A21" s="9"/>
      <c r="B21" s="10" t="s">
        <v>9</v>
      </c>
      <c r="C21" s="11">
        <f t="shared" ref="C21:N21" si="5">SUM(C17:C20)</f>
        <v>10048.6</v>
      </c>
      <c r="D21" s="11">
        <f t="shared" si="5"/>
        <v>752.39999999999964</v>
      </c>
      <c r="E21" s="11">
        <f t="shared" si="5"/>
        <v>10801</v>
      </c>
      <c r="F21" s="11">
        <f t="shared" si="5"/>
        <v>10048.6</v>
      </c>
      <c r="G21" s="11">
        <f t="shared" si="5"/>
        <v>862.39999999999964</v>
      </c>
      <c r="H21" s="11">
        <f t="shared" si="5"/>
        <v>10911</v>
      </c>
      <c r="I21" s="11">
        <f t="shared" si="5"/>
        <v>10048.6</v>
      </c>
      <c r="J21" s="11">
        <f t="shared" si="5"/>
        <v>862.39999999999964</v>
      </c>
      <c r="K21" s="11">
        <f t="shared" si="5"/>
        <v>10911</v>
      </c>
      <c r="L21" s="11">
        <f t="shared" si="5"/>
        <v>10048.6</v>
      </c>
      <c r="M21" s="11">
        <f t="shared" si="5"/>
        <v>10048.6</v>
      </c>
      <c r="N21" s="11">
        <f t="shared" si="5"/>
        <v>10048.6</v>
      </c>
    </row>
    <row r="22" spans="1:14" x14ac:dyDescent="0.25">
      <c r="B22" s="5"/>
      <c r="C22" s="7"/>
      <c r="D22" s="7"/>
      <c r="E22" s="7"/>
      <c r="F22" s="7"/>
      <c r="G22" s="7"/>
      <c r="H22" s="7"/>
      <c r="I22" s="7"/>
      <c r="J22" s="7"/>
      <c r="K22" s="7"/>
    </row>
    <row r="23" spans="1:14" x14ac:dyDescent="0.25">
      <c r="B23" s="5"/>
    </row>
    <row r="24" spans="1:14" ht="33" customHeight="1" x14ac:dyDescent="0.25">
      <c r="B24" s="75" t="s">
        <v>175</v>
      </c>
      <c r="C24" s="79">
        <f>C21+F21+I21+L21+M21+N21</f>
        <v>60291.6</v>
      </c>
      <c r="D24" s="7"/>
      <c r="E24" s="7"/>
    </row>
    <row r="25" spans="1:14" ht="16.5" customHeight="1" x14ac:dyDescent="0.25">
      <c r="B25" s="75" t="s">
        <v>176</v>
      </c>
      <c r="C25" s="79">
        <f>D21+G21+J21</f>
        <v>2477.1999999999989</v>
      </c>
      <c r="D25" s="7"/>
      <c r="E25" s="7"/>
    </row>
    <row r="26" spans="1:14" ht="18" customHeight="1" x14ac:dyDescent="0.25">
      <c r="B26" s="75" t="s">
        <v>177</v>
      </c>
      <c r="C26" s="79">
        <f>C24+C25</f>
        <v>62768.799999999996</v>
      </c>
      <c r="D26" s="7"/>
      <c r="E26" s="7"/>
      <c r="F26" s="7"/>
    </row>
    <row r="27" spans="1:14" ht="30.75" customHeight="1" x14ac:dyDescent="0.25">
      <c r="B27" s="5"/>
      <c r="C27" s="7"/>
      <c r="D27" s="7"/>
      <c r="E27" s="7"/>
      <c r="F27" s="7"/>
    </row>
    <row r="28" spans="1:14" ht="33" customHeight="1" x14ac:dyDescent="0.25">
      <c r="B28" s="119" t="s">
        <v>190</v>
      </c>
      <c r="C28" s="119"/>
      <c r="D28" s="119"/>
      <c r="E28" s="78"/>
      <c r="F28" s="78"/>
      <c r="I28" s="1" t="s">
        <v>171</v>
      </c>
    </row>
    <row r="29" spans="1:14" ht="32.25" customHeight="1" x14ac:dyDescent="0.25">
      <c r="B29" s="5"/>
      <c r="C29" s="7"/>
      <c r="D29" s="7"/>
      <c r="E29" s="7"/>
      <c r="F29" s="7"/>
    </row>
    <row r="30" spans="1:14" x14ac:dyDescent="0.25">
      <c r="B30" s="5"/>
    </row>
    <row r="31" spans="1:14" x14ac:dyDescent="0.25">
      <c r="B31" s="5"/>
    </row>
    <row r="32" spans="1:14" x14ac:dyDescent="0.25">
      <c r="B32" s="5"/>
    </row>
    <row r="33" spans="2:2" x14ac:dyDescent="0.25">
      <c r="B33" s="5"/>
    </row>
    <row r="34" spans="2:2" x14ac:dyDescent="0.25">
      <c r="B34" s="5"/>
    </row>
    <row r="35" spans="2:2" x14ac:dyDescent="0.25">
      <c r="B35" s="5"/>
    </row>
    <row r="36" spans="2:2" x14ac:dyDescent="0.25">
      <c r="B36" s="5"/>
    </row>
    <row r="37" spans="2:2" x14ac:dyDescent="0.25">
      <c r="B37" s="5"/>
    </row>
    <row r="38" spans="2:2" x14ac:dyDescent="0.25">
      <c r="B38" s="5"/>
    </row>
    <row r="39" spans="2:2" x14ac:dyDescent="0.25">
      <c r="B39" s="5"/>
    </row>
    <row r="40" spans="2:2" x14ac:dyDescent="0.25">
      <c r="B40" s="5"/>
    </row>
    <row r="41" spans="2:2" x14ac:dyDescent="0.25">
      <c r="B41" s="5"/>
    </row>
    <row r="42" spans="2:2" x14ac:dyDescent="0.25">
      <c r="B42" s="5"/>
    </row>
  </sheetData>
  <mergeCells count="10">
    <mergeCell ref="A14:A15"/>
    <mergeCell ref="B14:B15"/>
    <mergeCell ref="F14:H14"/>
    <mergeCell ref="I14:K14"/>
    <mergeCell ref="C14:E14"/>
    <mergeCell ref="B28:D28"/>
    <mergeCell ref="L14:L15"/>
    <mergeCell ref="M14:M15"/>
    <mergeCell ref="N14:N15"/>
    <mergeCell ref="C8:K8"/>
  </mergeCells>
  <pageMargins left="0.33" right="0.34" top="0.74803149606299213" bottom="0.74803149606299213" header="0.31496062992125984" footer="0.31496062992125984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 tint="0.59999389629810485"/>
    <pageSetUpPr fitToPage="1"/>
  </sheetPr>
  <dimension ref="A1:N43"/>
  <sheetViews>
    <sheetView topLeftCell="A7" workbookViewId="0">
      <selection activeCell="H26" sqref="H26"/>
    </sheetView>
  </sheetViews>
  <sheetFormatPr defaultRowHeight="15" x14ac:dyDescent="0.25"/>
  <cols>
    <col min="1" max="1" width="6.42578125" style="1" customWidth="1"/>
    <col min="2" max="2" width="43.85546875" style="1" customWidth="1"/>
    <col min="3" max="6" width="11.7109375" style="1" customWidth="1"/>
    <col min="7" max="7" width="12" style="1" customWidth="1"/>
    <col min="8" max="8" width="15.42578125" style="1" customWidth="1"/>
    <col min="9" max="9" width="14.28515625" style="1" customWidth="1"/>
    <col min="10" max="10" width="14" style="1" customWidth="1"/>
    <col min="11" max="11" width="11.7109375" style="1" customWidth="1"/>
    <col min="12" max="12" width="12.42578125" style="1" customWidth="1"/>
    <col min="13" max="13" width="12.140625" style="1" customWidth="1"/>
    <col min="14" max="14" width="12.42578125" style="1" customWidth="1"/>
    <col min="15" max="15" width="11.42578125" style="1" customWidth="1"/>
    <col min="16" max="16384" width="9.140625" style="1"/>
  </cols>
  <sheetData>
    <row r="1" spans="1:14" x14ac:dyDescent="0.25">
      <c r="B1" s="1" t="s">
        <v>15</v>
      </c>
      <c r="L1" s="1" t="s">
        <v>19</v>
      </c>
    </row>
    <row r="2" spans="1:14" x14ac:dyDescent="0.25">
      <c r="B2" s="1" t="s">
        <v>16</v>
      </c>
      <c r="L2" s="1" t="s">
        <v>94</v>
      </c>
    </row>
    <row r="3" spans="1:14" x14ac:dyDescent="0.25">
      <c r="B3" s="1" t="s">
        <v>17</v>
      </c>
      <c r="L3" s="1" t="s">
        <v>17</v>
      </c>
    </row>
    <row r="4" spans="1:14" x14ac:dyDescent="0.25">
      <c r="B4" s="1" t="s">
        <v>18</v>
      </c>
      <c r="L4" s="1" t="s">
        <v>18</v>
      </c>
    </row>
    <row r="5" spans="1:14" x14ac:dyDescent="0.25">
      <c r="B5" s="1" t="s">
        <v>85</v>
      </c>
      <c r="L5" s="1" t="s">
        <v>95</v>
      </c>
    </row>
    <row r="6" spans="1:14" x14ac:dyDescent="0.25">
      <c r="B6" s="1" t="s">
        <v>89</v>
      </c>
      <c r="L6" s="1" t="s">
        <v>90</v>
      </c>
    </row>
    <row r="7" spans="1:14" ht="29.25" customHeight="1" x14ac:dyDescent="0.25">
      <c r="C7" s="122" t="s">
        <v>0</v>
      </c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</row>
    <row r="8" spans="1:14" ht="20.25" customHeight="1" x14ac:dyDescent="0.25">
      <c r="C8" s="123" t="s">
        <v>42</v>
      </c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</row>
    <row r="9" spans="1:14" x14ac:dyDescent="0.25">
      <c r="F9" s="1" t="s">
        <v>21</v>
      </c>
    </row>
    <row r="10" spans="1:14" x14ac:dyDescent="0.25">
      <c r="F10" s="1" t="s">
        <v>43</v>
      </c>
    </row>
    <row r="11" spans="1:14" x14ac:dyDescent="0.25">
      <c r="F11" s="1" t="s">
        <v>88</v>
      </c>
    </row>
    <row r="13" spans="1:14" x14ac:dyDescent="0.25">
      <c r="N13" s="8" t="s">
        <v>6</v>
      </c>
    </row>
    <row r="14" spans="1:14" x14ac:dyDescent="0.25">
      <c r="A14" s="124" t="s">
        <v>10</v>
      </c>
      <c r="B14" s="124" t="s">
        <v>11</v>
      </c>
      <c r="C14" s="125" t="s">
        <v>1</v>
      </c>
      <c r="D14" s="125" t="s">
        <v>2</v>
      </c>
      <c r="E14" s="126" t="s">
        <v>82</v>
      </c>
      <c r="F14" s="124" t="s">
        <v>96</v>
      </c>
      <c r="G14" s="124"/>
      <c r="H14" s="124"/>
      <c r="I14" s="124" t="s">
        <v>5</v>
      </c>
      <c r="J14" s="124"/>
      <c r="K14" s="124"/>
      <c r="L14" s="124" t="s">
        <v>83</v>
      </c>
      <c r="M14" s="124"/>
      <c r="N14" s="124"/>
    </row>
    <row r="15" spans="1:14" s="5" customFormat="1" ht="45" x14ac:dyDescent="0.25">
      <c r="A15" s="124"/>
      <c r="B15" s="124"/>
      <c r="C15" s="125"/>
      <c r="D15" s="125"/>
      <c r="E15" s="127"/>
      <c r="F15" s="4" t="s">
        <v>91</v>
      </c>
      <c r="G15" s="4" t="s">
        <v>20</v>
      </c>
      <c r="H15" s="18" t="s">
        <v>4</v>
      </c>
      <c r="I15" s="4" t="s">
        <v>91</v>
      </c>
      <c r="J15" s="4" t="s">
        <v>20</v>
      </c>
      <c r="K15" s="18" t="s">
        <v>80</v>
      </c>
      <c r="L15" s="4" t="s">
        <v>91</v>
      </c>
      <c r="M15" s="4" t="s">
        <v>20</v>
      </c>
      <c r="N15" s="18" t="s">
        <v>93</v>
      </c>
    </row>
    <row r="16" spans="1:14" s="20" customFormat="1" x14ac:dyDescent="0.25">
      <c r="A16" s="2">
        <v>1</v>
      </c>
      <c r="B16" s="2">
        <v>2</v>
      </c>
      <c r="C16" s="28">
        <v>3</v>
      </c>
      <c r="D16" s="28">
        <v>4</v>
      </c>
      <c r="E16" s="28">
        <v>5</v>
      </c>
      <c r="F16" s="28">
        <v>6</v>
      </c>
      <c r="G16" s="28">
        <v>7</v>
      </c>
      <c r="H16" s="19">
        <v>8</v>
      </c>
      <c r="I16" s="28">
        <v>9</v>
      </c>
      <c r="J16" s="28">
        <v>10</v>
      </c>
      <c r="K16" s="19">
        <v>11</v>
      </c>
      <c r="L16" s="28">
        <v>12</v>
      </c>
      <c r="M16" s="28">
        <v>13</v>
      </c>
      <c r="N16" s="19">
        <v>14</v>
      </c>
    </row>
    <row r="17" spans="1:14" ht="30" x14ac:dyDescent="0.25">
      <c r="A17" s="3">
        <v>1</v>
      </c>
      <c r="B17" s="4" t="s">
        <v>44</v>
      </c>
      <c r="C17" s="6">
        <v>0</v>
      </c>
      <c r="D17" s="6">
        <v>0</v>
      </c>
      <c r="E17" s="6">
        <v>0</v>
      </c>
      <c r="F17" s="6">
        <v>290.5</v>
      </c>
      <c r="G17" s="6">
        <f>H17-F17</f>
        <v>-140.5</v>
      </c>
      <c r="H17" s="17">
        <v>150</v>
      </c>
      <c r="I17" s="6">
        <v>290.5</v>
      </c>
      <c r="J17" s="6">
        <f>K17-I17</f>
        <v>-140.5</v>
      </c>
      <c r="K17" s="17">
        <v>150</v>
      </c>
      <c r="L17" s="6">
        <v>300</v>
      </c>
      <c r="M17" s="6">
        <f>N17-L17</f>
        <v>-150</v>
      </c>
      <c r="N17" s="17">
        <v>150</v>
      </c>
    </row>
    <row r="18" spans="1:14" ht="75" x14ac:dyDescent="0.25">
      <c r="A18" s="3">
        <v>2</v>
      </c>
      <c r="B18" s="4" t="s">
        <v>84</v>
      </c>
      <c r="C18" s="6">
        <v>0</v>
      </c>
      <c r="D18" s="6">
        <v>2293.3000000000002</v>
      </c>
      <c r="E18" s="6">
        <v>5091.8999999999996</v>
      </c>
      <c r="F18" s="6">
        <v>0</v>
      </c>
      <c r="G18" s="6">
        <f t="shared" ref="G18:G21" si="0">H18-F18</f>
        <v>0</v>
      </c>
      <c r="H18" s="17">
        <v>0</v>
      </c>
      <c r="I18" s="6">
        <v>0</v>
      </c>
      <c r="J18" s="6">
        <f t="shared" ref="J18:J21" si="1">K18-I18</f>
        <v>0</v>
      </c>
      <c r="K18" s="17">
        <v>0</v>
      </c>
      <c r="L18" s="6">
        <v>0</v>
      </c>
      <c r="M18" s="6">
        <f t="shared" ref="M18:M21" si="2">N18-L18</f>
        <v>0</v>
      </c>
      <c r="N18" s="17">
        <v>0</v>
      </c>
    </row>
    <row r="19" spans="1:14" s="16" customFormat="1" x14ac:dyDescent="0.25">
      <c r="A19" s="14"/>
      <c r="B19" s="22" t="s">
        <v>45</v>
      </c>
      <c r="C19" s="15"/>
      <c r="D19" s="15">
        <v>2201.4</v>
      </c>
      <c r="E19" s="15">
        <v>4939</v>
      </c>
      <c r="F19" s="15"/>
      <c r="G19" s="6">
        <f t="shared" si="0"/>
        <v>0</v>
      </c>
      <c r="H19" s="21"/>
      <c r="I19" s="15"/>
      <c r="J19" s="6">
        <f t="shared" si="1"/>
        <v>0</v>
      </c>
      <c r="K19" s="21"/>
      <c r="L19" s="15"/>
      <c r="M19" s="15"/>
      <c r="N19" s="21"/>
    </row>
    <row r="20" spans="1:14" x14ac:dyDescent="0.25">
      <c r="A20" s="3"/>
      <c r="B20" s="4"/>
      <c r="C20" s="6"/>
      <c r="D20" s="6"/>
      <c r="E20" s="6"/>
      <c r="F20" s="6"/>
      <c r="G20" s="6">
        <f t="shared" si="0"/>
        <v>0</v>
      </c>
      <c r="H20" s="17"/>
      <c r="I20" s="6"/>
      <c r="J20" s="6">
        <f t="shared" si="1"/>
        <v>0</v>
      </c>
      <c r="K20" s="17"/>
      <c r="L20" s="6"/>
      <c r="M20" s="6">
        <f t="shared" si="2"/>
        <v>0</v>
      </c>
      <c r="N20" s="17"/>
    </row>
    <row r="21" spans="1:14" x14ac:dyDescent="0.25">
      <c r="A21" s="3"/>
      <c r="B21" s="4"/>
      <c r="C21" s="6"/>
      <c r="D21" s="6"/>
      <c r="E21" s="6"/>
      <c r="F21" s="6"/>
      <c r="G21" s="6">
        <f t="shared" si="0"/>
        <v>0</v>
      </c>
      <c r="H21" s="17"/>
      <c r="I21" s="6"/>
      <c r="J21" s="6">
        <f t="shared" si="1"/>
        <v>0</v>
      </c>
      <c r="K21" s="17"/>
      <c r="L21" s="6"/>
      <c r="M21" s="6">
        <f t="shared" si="2"/>
        <v>0</v>
      </c>
      <c r="N21" s="17"/>
    </row>
    <row r="22" spans="1:14" s="12" customFormat="1" ht="14.25" x14ac:dyDescent="0.2">
      <c r="A22" s="9"/>
      <c r="B22" s="10" t="s">
        <v>9</v>
      </c>
      <c r="C22" s="11">
        <f>SUM(C17:C21)</f>
        <v>0</v>
      </c>
      <c r="D22" s="11">
        <f>SUM(D17:D18)</f>
        <v>2293.3000000000002</v>
      </c>
      <c r="E22" s="11">
        <f t="shared" ref="E22:N22" si="3">SUM(E17:E18)</f>
        <v>5091.8999999999996</v>
      </c>
      <c r="F22" s="11">
        <f t="shared" si="3"/>
        <v>290.5</v>
      </c>
      <c r="G22" s="11">
        <f t="shared" si="3"/>
        <v>-140.5</v>
      </c>
      <c r="H22" s="11">
        <f t="shared" si="3"/>
        <v>150</v>
      </c>
      <c r="I22" s="11">
        <f t="shared" si="3"/>
        <v>290.5</v>
      </c>
      <c r="J22" s="11">
        <f t="shared" si="3"/>
        <v>-140.5</v>
      </c>
      <c r="K22" s="11">
        <f t="shared" si="3"/>
        <v>150</v>
      </c>
      <c r="L22" s="11">
        <f t="shared" si="3"/>
        <v>300</v>
      </c>
      <c r="M22" s="11">
        <f t="shared" si="3"/>
        <v>-150</v>
      </c>
      <c r="N22" s="11">
        <f t="shared" si="3"/>
        <v>150</v>
      </c>
    </row>
    <row r="23" spans="1:14" x14ac:dyDescent="0.25">
      <c r="B23" s="5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x14ac:dyDescent="0.25">
      <c r="B24" s="5"/>
    </row>
    <row r="25" spans="1:14" ht="62.25" customHeight="1" x14ac:dyDescent="0.25">
      <c r="B25" s="4" t="s">
        <v>12</v>
      </c>
      <c r="C25" s="6">
        <f>C22+D22+E22+F22+I22+L22</f>
        <v>8266.2000000000007</v>
      </c>
      <c r="D25" s="7"/>
      <c r="E25" s="7"/>
    </row>
    <row r="26" spans="1:14" ht="38.25" customHeight="1" x14ac:dyDescent="0.25">
      <c r="B26" s="4" t="s">
        <v>79</v>
      </c>
      <c r="C26" s="6">
        <f>G22+J22+M22</f>
        <v>-431</v>
      </c>
      <c r="D26" s="7"/>
      <c r="E26" s="7"/>
    </row>
    <row r="27" spans="1:14" ht="41.25" customHeight="1" x14ac:dyDescent="0.25">
      <c r="B27" s="4" t="s">
        <v>14</v>
      </c>
      <c r="C27" s="6">
        <f>C25+C26</f>
        <v>7835.2000000000007</v>
      </c>
      <c r="D27" s="7"/>
      <c r="E27" s="7"/>
      <c r="F27" s="7"/>
    </row>
    <row r="28" spans="1:14" ht="41.25" customHeight="1" x14ac:dyDescent="0.25">
      <c r="B28" s="5"/>
      <c r="C28" s="7"/>
      <c r="D28" s="7"/>
      <c r="E28" s="7"/>
      <c r="F28" s="7"/>
    </row>
    <row r="29" spans="1:14" x14ac:dyDescent="0.25">
      <c r="B29" s="1" t="s">
        <v>107</v>
      </c>
    </row>
    <row r="30" spans="1:14" ht="32.25" customHeight="1" x14ac:dyDescent="0.25">
      <c r="B30" s="5" t="s">
        <v>41</v>
      </c>
      <c r="C30" s="7"/>
      <c r="D30" s="7"/>
      <c r="E30" s="7"/>
      <c r="F30" s="7"/>
      <c r="K30" s="1" t="s">
        <v>108</v>
      </c>
    </row>
    <row r="31" spans="1:14" x14ac:dyDescent="0.25">
      <c r="B31" s="5"/>
    </row>
    <row r="32" spans="1:14" x14ac:dyDescent="0.25">
      <c r="B32" s="5"/>
    </row>
    <row r="33" spans="2:2" x14ac:dyDescent="0.25">
      <c r="B33" s="5"/>
    </row>
    <row r="34" spans="2:2" x14ac:dyDescent="0.25">
      <c r="B34" s="5"/>
    </row>
    <row r="35" spans="2:2" x14ac:dyDescent="0.25">
      <c r="B35" s="5"/>
    </row>
    <row r="36" spans="2:2" x14ac:dyDescent="0.25">
      <c r="B36" s="5"/>
    </row>
    <row r="37" spans="2:2" x14ac:dyDescent="0.25">
      <c r="B37" s="5"/>
    </row>
    <row r="38" spans="2:2" x14ac:dyDescent="0.25">
      <c r="B38" s="5"/>
    </row>
    <row r="39" spans="2:2" x14ac:dyDescent="0.25">
      <c r="B39" s="5"/>
    </row>
    <row r="40" spans="2:2" x14ac:dyDescent="0.25">
      <c r="B40" s="5"/>
    </row>
    <row r="41" spans="2:2" x14ac:dyDescent="0.25">
      <c r="B41" s="5"/>
    </row>
    <row r="42" spans="2:2" x14ac:dyDescent="0.25">
      <c r="B42" s="5"/>
    </row>
    <row r="43" spans="2:2" x14ac:dyDescent="0.25">
      <c r="B43" s="5"/>
    </row>
  </sheetData>
  <mergeCells count="10">
    <mergeCell ref="C7:N7"/>
    <mergeCell ref="C8:N8"/>
    <mergeCell ref="A14:A15"/>
    <mergeCell ref="B14:B15"/>
    <mergeCell ref="C14:C15"/>
    <mergeCell ref="F14:H14"/>
    <mergeCell ref="I14:K14"/>
    <mergeCell ref="L14:N14"/>
    <mergeCell ref="D14:D15"/>
    <mergeCell ref="E14:E15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N43"/>
  <sheetViews>
    <sheetView topLeftCell="A4" workbookViewId="0">
      <selection activeCell="H29" sqref="H29"/>
    </sheetView>
  </sheetViews>
  <sheetFormatPr defaultRowHeight="15" x14ac:dyDescent="0.25"/>
  <cols>
    <col min="1" max="1" width="6.42578125" style="1" customWidth="1"/>
    <col min="2" max="2" width="54.28515625" style="1" customWidth="1"/>
    <col min="3" max="3" width="12.5703125" style="1" customWidth="1"/>
    <col min="4" max="4" width="11.42578125" style="1" customWidth="1"/>
    <col min="5" max="5" width="11.7109375" style="1" customWidth="1"/>
    <col min="6" max="6" width="12.5703125" style="1" customWidth="1"/>
    <col min="7" max="7" width="11.42578125" style="1" customWidth="1"/>
    <col min="8" max="8" width="11.7109375" style="1" customWidth="1"/>
    <col min="9" max="9" width="12.5703125" style="1" customWidth="1"/>
    <col min="10" max="10" width="11.42578125" style="1" customWidth="1"/>
    <col min="11" max="11" width="12.42578125" style="1" customWidth="1"/>
    <col min="12" max="14" width="11.42578125" style="1" customWidth="1"/>
    <col min="15" max="16384" width="9.140625" style="1"/>
  </cols>
  <sheetData>
    <row r="1" spans="1:14" x14ac:dyDescent="0.25">
      <c r="B1" s="1" t="s">
        <v>15</v>
      </c>
      <c r="K1" s="1" t="s">
        <v>19</v>
      </c>
    </row>
    <row r="2" spans="1:14" x14ac:dyDescent="0.25">
      <c r="B2" s="1" t="s">
        <v>16</v>
      </c>
      <c r="K2" s="1" t="s">
        <v>94</v>
      </c>
    </row>
    <row r="3" spans="1:14" x14ac:dyDescent="0.25">
      <c r="B3" s="1" t="s">
        <v>17</v>
      </c>
      <c r="K3" s="1" t="s">
        <v>81</v>
      </c>
    </row>
    <row r="4" spans="1:14" x14ac:dyDescent="0.25">
      <c r="B4" s="1" t="s">
        <v>18</v>
      </c>
      <c r="K4" s="1" t="s">
        <v>18</v>
      </c>
    </row>
    <row r="5" spans="1:14" x14ac:dyDescent="0.25">
      <c r="B5" s="1" t="s">
        <v>85</v>
      </c>
      <c r="K5" s="1" t="s">
        <v>112</v>
      </c>
    </row>
    <row r="6" spans="1:14" x14ac:dyDescent="0.25">
      <c r="B6" s="1" t="s">
        <v>169</v>
      </c>
      <c r="K6" s="1" t="s">
        <v>115</v>
      </c>
    </row>
    <row r="7" spans="1:14" ht="29.25" customHeight="1" x14ac:dyDescent="0.25">
      <c r="C7" s="1" t="s">
        <v>0</v>
      </c>
    </row>
    <row r="8" spans="1:14" ht="20.25" customHeight="1" x14ac:dyDescent="0.25">
      <c r="C8" s="111" t="s">
        <v>150</v>
      </c>
      <c r="D8" s="111"/>
      <c r="E8" s="111"/>
      <c r="F8" s="111"/>
      <c r="G8" s="111"/>
      <c r="H8" s="111"/>
      <c r="I8" s="111"/>
      <c r="J8" s="111"/>
      <c r="K8" s="111"/>
    </row>
    <row r="9" spans="1:14" x14ac:dyDescent="0.25">
      <c r="C9" s="1" t="s">
        <v>21</v>
      </c>
    </row>
    <row r="10" spans="1:14" x14ac:dyDescent="0.25">
      <c r="C10" s="1" t="s">
        <v>151</v>
      </c>
    </row>
    <row r="11" spans="1:14" x14ac:dyDescent="0.25">
      <c r="C11" s="1" t="s">
        <v>184</v>
      </c>
    </row>
    <row r="13" spans="1:14" x14ac:dyDescent="0.25">
      <c r="N13" s="8" t="s">
        <v>6</v>
      </c>
    </row>
    <row r="14" spans="1:14" s="63" customFormat="1" x14ac:dyDescent="0.25">
      <c r="A14" s="112" t="s">
        <v>10</v>
      </c>
      <c r="B14" s="128" t="s">
        <v>11</v>
      </c>
      <c r="C14" s="116" t="s">
        <v>118</v>
      </c>
      <c r="D14" s="117"/>
      <c r="E14" s="118"/>
      <c r="F14" s="113" t="s">
        <v>152</v>
      </c>
      <c r="G14" s="113"/>
      <c r="H14" s="113"/>
      <c r="I14" s="113" t="s">
        <v>131</v>
      </c>
      <c r="J14" s="113"/>
      <c r="K14" s="113"/>
      <c r="L14" s="120" t="s">
        <v>121</v>
      </c>
      <c r="M14" s="120" t="s">
        <v>122</v>
      </c>
      <c r="N14" s="120" t="s">
        <v>123</v>
      </c>
    </row>
    <row r="15" spans="1:14" s="65" customFormat="1" ht="45" x14ac:dyDescent="0.25">
      <c r="A15" s="112"/>
      <c r="B15" s="128"/>
      <c r="C15" s="62" t="s">
        <v>164</v>
      </c>
      <c r="D15" s="62" t="s">
        <v>20</v>
      </c>
      <c r="E15" s="64" t="s">
        <v>3</v>
      </c>
      <c r="F15" s="62" t="s">
        <v>164</v>
      </c>
      <c r="G15" s="62" t="s">
        <v>20</v>
      </c>
      <c r="H15" s="64" t="s">
        <v>126</v>
      </c>
      <c r="I15" s="62" t="s">
        <v>164</v>
      </c>
      <c r="J15" s="62" t="s">
        <v>20</v>
      </c>
      <c r="K15" s="64" t="s">
        <v>127</v>
      </c>
      <c r="L15" s="121"/>
      <c r="M15" s="121"/>
      <c r="N15" s="121"/>
    </row>
    <row r="16" spans="1:14" s="87" customFormat="1" ht="12.75" x14ac:dyDescent="0.2">
      <c r="A16" s="84">
        <v>1</v>
      </c>
      <c r="B16" s="98">
        <v>2</v>
      </c>
      <c r="C16" s="85">
        <v>3</v>
      </c>
      <c r="D16" s="85">
        <v>4</v>
      </c>
      <c r="E16" s="86">
        <v>5</v>
      </c>
      <c r="F16" s="85">
        <v>6</v>
      </c>
      <c r="G16" s="85">
        <v>7</v>
      </c>
      <c r="H16" s="86">
        <v>8</v>
      </c>
      <c r="I16" s="85">
        <v>9</v>
      </c>
      <c r="J16" s="85">
        <v>10</v>
      </c>
      <c r="K16" s="86">
        <v>11</v>
      </c>
      <c r="L16" s="85">
        <v>12</v>
      </c>
      <c r="M16" s="85">
        <v>13</v>
      </c>
      <c r="N16" s="85">
        <v>14</v>
      </c>
    </row>
    <row r="17" spans="1:14" x14ac:dyDescent="0.25">
      <c r="A17" s="74">
        <v>1</v>
      </c>
      <c r="B17" s="99" t="s">
        <v>46</v>
      </c>
      <c r="C17" s="6">
        <v>180</v>
      </c>
      <c r="D17" s="6">
        <f>E17-C17</f>
        <v>0</v>
      </c>
      <c r="E17" s="17">
        <v>180</v>
      </c>
      <c r="F17" s="6">
        <v>180</v>
      </c>
      <c r="G17" s="6">
        <f>H17-F17</f>
        <v>0</v>
      </c>
      <c r="H17" s="17">
        <v>180</v>
      </c>
      <c r="I17" s="6">
        <v>225</v>
      </c>
      <c r="J17" s="6">
        <f>K17-I17</f>
        <v>-45</v>
      </c>
      <c r="K17" s="17">
        <v>180</v>
      </c>
      <c r="L17" s="6">
        <v>231</v>
      </c>
      <c r="M17" s="6">
        <v>227</v>
      </c>
      <c r="N17" s="6">
        <v>227</v>
      </c>
    </row>
    <row r="18" spans="1:14" x14ac:dyDescent="0.25">
      <c r="A18" s="74">
        <v>2</v>
      </c>
      <c r="B18" s="99" t="s">
        <v>47</v>
      </c>
      <c r="C18" s="6">
        <v>300</v>
      </c>
      <c r="D18" s="6">
        <f t="shared" ref="D18:D20" si="0">E18-C18</f>
        <v>50</v>
      </c>
      <c r="E18" s="17">
        <v>350</v>
      </c>
      <c r="F18" s="6">
        <v>300</v>
      </c>
      <c r="G18" s="6">
        <f t="shared" ref="G18:G20" si="1">H18-F18</f>
        <v>50</v>
      </c>
      <c r="H18" s="17">
        <v>350</v>
      </c>
      <c r="I18" s="6">
        <v>572</v>
      </c>
      <c r="J18" s="6">
        <f t="shared" ref="J18:J20" si="2">K18-I18</f>
        <v>-222</v>
      </c>
      <c r="K18" s="17">
        <v>350</v>
      </c>
      <c r="L18" s="6">
        <v>568</v>
      </c>
      <c r="M18" s="6">
        <v>563</v>
      </c>
      <c r="N18" s="6">
        <v>564</v>
      </c>
    </row>
    <row r="19" spans="1:14" x14ac:dyDescent="0.25">
      <c r="A19" s="74">
        <v>3</v>
      </c>
      <c r="B19" s="99" t="s">
        <v>48</v>
      </c>
      <c r="C19" s="6">
        <v>632</v>
      </c>
      <c r="D19" s="6">
        <f t="shared" si="0"/>
        <v>68</v>
      </c>
      <c r="E19" s="17">
        <v>700</v>
      </c>
      <c r="F19" s="6">
        <v>632</v>
      </c>
      <c r="G19" s="6">
        <f t="shared" si="1"/>
        <v>68</v>
      </c>
      <c r="H19" s="17">
        <v>700</v>
      </c>
      <c r="I19" s="6">
        <v>632</v>
      </c>
      <c r="J19" s="6">
        <f t="shared" si="2"/>
        <v>68</v>
      </c>
      <c r="K19" s="17">
        <v>700</v>
      </c>
      <c r="L19" s="6">
        <v>632</v>
      </c>
      <c r="M19" s="6">
        <v>632</v>
      </c>
      <c r="N19" s="6">
        <v>632</v>
      </c>
    </row>
    <row r="20" spans="1:14" ht="30" x14ac:dyDescent="0.25">
      <c r="A20" s="74">
        <v>4</v>
      </c>
      <c r="B20" s="99" t="s">
        <v>49</v>
      </c>
      <c r="C20" s="6">
        <v>0</v>
      </c>
      <c r="D20" s="6">
        <f t="shared" si="0"/>
        <v>2072.6</v>
      </c>
      <c r="E20" s="17">
        <v>2072.6</v>
      </c>
      <c r="F20" s="6">
        <v>0</v>
      </c>
      <c r="G20" s="6">
        <f t="shared" si="1"/>
        <v>2072.6</v>
      </c>
      <c r="H20" s="17">
        <v>2072.6</v>
      </c>
      <c r="I20" s="6">
        <v>0</v>
      </c>
      <c r="J20" s="6">
        <f t="shared" si="2"/>
        <v>2072.6</v>
      </c>
      <c r="K20" s="17">
        <v>2072.6</v>
      </c>
      <c r="L20" s="6">
        <v>0</v>
      </c>
      <c r="M20" s="6">
        <v>0</v>
      </c>
      <c r="N20" s="6">
        <v>0</v>
      </c>
    </row>
    <row r="21" spans="1:14" x14ac:dyDescent="0.25">
      <c r="A21" s="74">
        <v>5</v>
      </c>
      <c r="B21" s="99"/>
      <c r="C21" s="6"/>
      <c r="D21" s="6"/>
      <c r="E21" s="17"/>
      <c r="F21" s="6"/>
      <c r="G21" s="6"/>
      <c r="H21" s="17"/>
      <c r="I21" s="6"/>
      <c r="J21" s="6"/>
      <c r="K21" s="17"/>
      <c r="L21" s="6"/>
      <c r="M21" s="6"/>
      <c r="N21" s="6"/>
    </row>
    <row r="22" spans="1:14" s="12" customFormat="1" ht="14.25" x14ac:dyDescent="0.2">
      <c r="A22" s="9"/>
      <c r="B22" s="13" t="s">
        <v>9</v>
      </c>
      <c r="C22" s="11">
        <f t="shared" ref="C22:N22" si="3">SUM(C17:C21)</f>
        <v>1112</v>
      </c>
      <c r="D22" s="11">
        <f t="shared" si="3"/>
        <v>2190.6</v>
      </c>
      <c r="E22" s="11">
        <f t="shared" si="3"/>
        <v>3302.6</v>
      </c>
      <c r="F22" s="11">
        <f t="shared" si="3"/>
        <v>1112</v>
      </c>
      <c r="G22" s="11">
        <f t="shared" si="3"/>
        <v>2190.6</v>
      </c>
      <c r="H22" s="11">
        <f t="shared" si="3"/>
        <v>3302.6</v>
      </c>
      <c r="I22" s="11">
        <f t="shared" si="3"/>
        <v>1429</v>
      </c>
      <c r="J22" s="11">
        <f t="shared" si="3"/>
        <v>1873.6</v>
      </c>
      <c r="K22" s="11">
        <f t="shared" si="3"/>
        <v>3302.6</v>
      </c>
      <c r="L22" s="11">
        <f t="shared" si="3"/>
        <v>1431</v>
      </c>
      <c r="M22" s="11">
        <f t="shared" si="3"/>
        <v>1422</v>
      </c>
      <c r="N22" s="11">
        <f t="shared" si="3"/>
        <v>1423</v>
      </c>
    </row>
    <row r="23" spans="1:14" x14ac:dyDescent="0.25">
      <c r="B23" s="5"/>
      <c r="C23" s="7"/>
      <c r="D23" s="7"/>
      <c r="E23" s="7"/>
      <c r="F23" s="7"/>
      <c r="G23" s="7"/>
      <c r="H23" s="7"/>
      <c r="I23" s="7"/>
      <c r="J23" s="7"/>
      <c r="K23" s="7"/>
    </row>
    <row r="24" spans="1:14" x14ac:dyDescent="0.25">
      <c r="B24" s="5"/>
    </row>
    <row r="25" spans="1:14" ht="30" customHeight="1" x14ac:dyDescent="0.25">
      <c r="B25" s="75" t="s">
        <v>175</v>
      </c>
      <c r="C25" s="79">
        <f>C22+F22+I22+L22+M22+N22</f>
        <v>7929</v>
      </c>
      <c r="D25" s="7"/>
      <c r="E25" s="7"/>
    </row>
    <row r="26" spans="1:14" ht="16.5" customHeight="1" x14ac:dyDescent="0.25">
      <c r="B26" s="75" t="s">
        <v>182</v>
      </c>
      <c r="C26" s="79">
        <f>D22+G22+J22</f>
        <v>6254.7999999999993</v>
      </c>
      <c r="D26" s="7"/>
      <c r="E26" s="7"/>
    </row>
    <row r="27" spans="1:14" ht="15.75" customHeight="1" x14ac:dyDescent="0.25">
      <c r="B27" s="75" t="s">
        <v>177</v>
      </c>
      <c r="C27" s="79">
        <f>C25+C26</f>
        <v>14183.8</v>
      </c>
      <c r="D27" s="7"/>
      <c r="E27" s="7"/>
    </row>
    <row r="28" spans="1:14" ht="29.25" customHeight="1" x14ac:dyDescent="0.25">
      <c r="B28" s="5"/>
      <c r="C28" s="7"/>
      <c r="D28" s="7"/>
      <c r="E28" s="7"/>
    </row>
    <row r="29" spans="1:14" ht="31.5" customHeight="1" x14ac:dyDescent="0.25">
      <c r="B29" s="119" t="s">
        <v>183</v>
      </c>
      <c r="C29" s="119"/>
      <c r="K29" s="1" t="s">
        <v>153</v>
      </c>
    </row>
    <row r="30" spans="1:14" ht="32.25" customHeight="1" x14ac:dyDescent="0.25">
      <c r="B30" s="5"/>
      <c r="C30" s="7"/>
      <c r="D30" s="7"/>
      <c r="E30" s="7"/>
    </row>
    <row r="31" spans="1:14" x14ac:dyDescent="0.25">
      <c r="B31" s="5"/>
    </row>
    <row r="32" spans="1:14" x14ac:dyDescent="0.25">
      <c r="B32" s="5"/>
    </row>
    <row r="33" spans="2:2" x14ac:dyDescent="0.25">
      <c r="B33" s="5"/>
    </row>
    <row r="34" spans="2:2" x14ac:dyDescent="0.25">
      <c r="B34" s="5"/>
    </row>
    <row r="35" spans="2:2" x14ac:dyDescent="0.25">
      <c r="B35" s="5"/>
    </row>
    <row r="36" spans="2:2" x14ac:dyDescent="0.25">
      <c r="B36" s="5"/>
    </row>
    <row r="37" spans="2:2" x14ac:dyDescent="0.25">
      <c r="B37" s="5"/>
    </row>
    <row r="38" spans="2:2" x14ac:dyDescent="0.25">
      <c r="B38" s="5"/>
    </row>
    <row r="39" spans="2:2" x14ac:dyDescent="0.25">
      <c r="B39" s="5"/>
    </row>
    <row r="40" spans="2:2" x14ac:dyDescent="0.25">
      <c r="B40" s="5"/>
    </row>
    <row r="41" spans="2:2" x14ac:dyDescent="0.25">
      <c r="B41" s="5"/>
    </row>
    <row r="42" spans="2:2" x14ac:dyDescent="0.25">
      <c r="B42" s="5"/>
    </row>
    <row r="43" spans="2:2" x14ac:dyDescent="0.25">
      <c r="B43" s="5"/>
    </row>
  </sheetData>
  <mergeCells count="10">
    <mergeCell ref="A14:A15"/>
    <mergeCell ref="B14:B15"/>
    <mergeCell ref="F14:H14"/>
    <mergeCell ref="I14:K14"/>
    <mergeCell ref="C14:E14"/>
    <mergeCell ref="B29:C29"/>
    <mergeCell ref="L14:L15"/>
    <mergeCell ref="M14:M15"/>
    <mergeCell ref="N14:N15"/>
    <mergeCell ref="C8:K8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соц.подд.гражд</vt:lpstr>
      <vt:lpstr>Исп. и охрана земель</vt:lpstr>
      <vt:lpstr>Дост.среда</vt:lpstr>
      <vt:lpstr>УДС</vt:lpstr>
      <vt:lpstr>Соц-экон.разв</vt:lpstr>
      <vt:lpstr>Обес.без.нас</vt:lpstr>
      <vt:lpstr>Повыш.эф.мун.собст.</vt:lpstr>
      <vt:lpstr>Курорты</vt:lpstr>
      <vt:lpstr>Граждан.общ.</vt:lpstr>
      <vt:lpstr>Гармонизация</vt:lpstr>
      <vt:lpstr>ФСГС</vt:lpstr>
      <vt:lpstr>Культура</vt:lpstr>
      <vt:lpstr>ЖКХ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User9</dc:creator>
  <cp:lastModifiedBy>User11</cp:lastModifiedBy>
  <cp:lastPrinted>2025-11-07T12:00:14Z</cp:lastPrinted>
  <dcterms:created xsi:type="dcterms:W3CDTF">2020-11-03T12:42:50Z</dcterms:created>
  <dcterms:modified xsi:type="dcterms:W3CDTF">2025-11-07T12:39:08Z</dcterms:modified>
</cp:coreProperties>
</file>